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_ Monthly Sports Wagering Data\2024\"/>
    </mc:Choice>
  </mc:AlternateContent>
  <xr:revisionPtr revIDLastSave="0" documentId="13_ncr:1_{AEB92ED4-ACE5-4D21-A15C-39B0CD0CE1A0}" xr6:coauthVersionLast="36" xr6:coauthVersionMax="36" xr10:uidLastSave="{00000000-0000-0000-0000-000000000000}"/>
  <bookViews>
    <workbookView xWindow="0" yWindow="0" windowWidth="28800" windowHeight="12225" tabRatio="701" xr2:uid="{00000000-000D-0000-FFFF-FFFF00000000}"/>
  </bookViews>
  <sheets>
    <sheet name="October 2024 SW Data" sheetId="14" r:id="rId1"/>
    <sheet name="Bets By Sport" sheetId="18" r:id="rId2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0">'October 2024 SW Data'!$A$1:$J$98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8" l="1"/>
  <c r="C35" i="18"/>
  <c r="F34" i="18"/>
  <c r="G34" i="18" s="1"/>
  <c r="D34" i="18"/>
  <c r="G33" i="18"/>
  <c r="F33" i="18"/>
  <c r="D33" i="18"/>
  <c r="G32" i="18"/>
  <c r="F32" i="18"/>
  <c r="D32" i="18"/>
  <c r="F31" i="18"/>
  <c r="G31" i="18" s="1"/>
  <c r="D31" i="18"/>
  <c r="F30" i="18"/>
  <c r="G30" i="18" s="1"/>
  <c r="D30" i="18"/>
  <c r="G29" i="18"/>
  <c r="F29" i="18"/>
  <c r="D29" i="18"/>
  <c r="G28" i="18"/>
  <c r="F28" i="18"/>
  <c r="D28" i="18"/>
  <c r="F27" i="18"/>
  <c r="G27" i="18" s="1"/>
  <c r="D27" i="18"/>
  <c r="F26" i="18"/>
  <c r="G26" i="18" s="1"/>
  <c r="D26" i="18"/>
  <c r="D35" i="18" s="1"/>
  <c r="G25" i="18"/>
  <c r="F25" i="18"/>
  <c r="D25" i="18"/>
  <c r="G24" i="18"/>
  <c r="F24" i="18"/>
  <c r="D24" i="18"/>
  <c r="F23" i="18"/>
  <c r="G23" i="18" s="1"/>
  <c r="D23" i="18"/>
  <c r="E18" i="18"/>
  <c r="F18" i="18" s="1"/>
  <c r="C18" i="18"/>
  <c r="F17" i="18"/>
  <c r="G17" i="18" s="1"/>
  <c r="D17" i="18"/>
  <c r="F16" i="18"/>
  <c r="G16" i="18" s="1"/>
  <c r="D16" i="18"/>
  <c r="F15" i="18"/>
  <c r="G15" i="18" s="1"/>
  <c r="D15" i="18"/>
  <c r="G14" i="18"/>
  <c r="F14" i="18"/>
  <c r="D14" i="18"/>
  <c r="F13" i="18"/>
  <c r="G13" i="18" s="1"/>
  <c r="D13" i="18"/>
  <c r="F12" i="18"/>
  <c r="G12" i="18" s="1"/>
  <c r="D12" i="18"/>
  <c r="F11" i="18"/>
  <c r="G11" i="18" s="1"/>
  <c r="D11" i="18"/>
  <c r="G10" i="18"/>
  <c r="F10" i="18"/>
  <c r="D10" i="18"/>
  <c r="F9" i="18"/>
  <c r="G9" i="18" s="1"/>
  <c r="D9" i="18"/>
  <c r="F8" i="18"/>
  <c r="G8" i="18" s="1"/>
  <c r="D8" i="18"/>
  <c r="F7" i="18"/>
  <c r="G7" i="18" s="1"/>
  <c r="D7" i="18"/>
  <c r="G6" i="18"/>
  <c r="F6" i="18"/>
  <c r="D6" i="18"/>
  <c r="D18" i="18" s="1"/>
  <c r="G18" i="18" l="1"/>
  <c r="F35" i="18"/>
  <c r="G35" i="18" s="1"/>
  <c r="B74" i="14"/>
  <c r="B85" i="14" s="1"/>
  <c r="B34" i="14"/>
  <c r="E7" i="14" l="1"/>
  <c r="E6" i="14" l="1"/>
  <c r="A81" i="14" l="1"/>
  <c r="A40" i="14"/>
  <c r="B33" i="14" l="1"/>
  <c r="B73" i="14" l="1"/>
  <c r="B84" i="14" s="1"/>
  <c r="E19" i="14" l="1"/>
  <c r="E17" i="14"/>
  <c r="E15" i="14"/>
  <c r="E16" i="14" l="1"/>
  <c r="E18" i="14"/>
  <c r="E14" i="14"/>
  <c r="E26" i="14"/>
  <c r="E25" i="14"/>
  <c r="E27" i="14"/>
  <c r="E24" i="14"/>
  <c r="E30" i="14" l="1"/>
  <c r="E8" i="14"/>
  <c r="E22" i="14"/>
  <c r="E66" i="14"/>
  <c r="E20" i="14"/>
  <c r="E12" i="14"/>
  <c r="E48" i="14"/>
  <c r="E54" i="14"/>
  <c r="E50" i="14"/>
  <c r="E51" i="14"/>
  <c r="E61" i="14"/>
  <c r="E13" i="14"/>
  <c r="E49" i="14"/>
  <c r="E55" i="14"/>
  <c r="E45" i="14" l="1"/>
  <c r="E44" i="14"/>
  <c r="E70" i="14"/>
  <c r="G74" i="14"/>
  <c r="J74" i="14"/>
  <c r="I74" i="14"/>
  <c r="D74" i="14"/>
  <c r="F74" i="14"/>
  <c r="C74" i="14"/>
  <c r="G73" i="14"/>
  <c r="D73" i="14"/>
  <c r="C73" i="14"/>
  <c r="J73" i="14"/>
  <c r="F73" i="14"/>
  <c r="I73" i="14"/>
  <c r="E71" i="14"/>
  <c r="E11" i="14"/>
  <c r="J33" i="14"/>
  <c r="J34" i="14"/>
  <c r="E52" i="14"/>
  <c r="I34" i="14"/>
  <c r="E10" i="14"/>
  <c r="C33" i="14"/>
  <c r="C34" i="14"/>
  <c r="I33" i="14"/>
  <c r="D33" i="14"/>
  <c r="D34" i="14"/>
  <c r="E57" i="14"/>
  <c r="G33" i="14"/>
  <c r="F33" i="14"/>
  <c r="G34" i="14"/>
  <c r="F34" i="14"/>
  <c r="E56" i="14"/>
  <c r="H33" i="14"/>
  <c r="E31" i="14"/>
  <c r="E9" i="14"/>
  <c r="E53" i="14"/>
  <c r="E64" i="14"/>
  <c r="E65" i="14"/>
  <c r="E68" i="14"/>
  <c r="E69" i="14"/>
  <c r="E62" i="14"/>
  <c r="E63" i="14"/>
  <c r="E23" i="14"/>
  <c r="E21" i="14"/>
  <c r="E60" i="14"/>
  <c r="E58" i="14"/>
  <c r="E59" i="14"/>
  <c r="E29" i="14"/>
  <c r="E47" i="14"/>
  <c r="E28" i="14"/>
  <c r="E67" i="14"/>
  <c r="E46" i="14"/>
  <c r="H74" i="14" l="1"/>
  <c r="H73" i="14"/>
  <c r="H84" i="14" s="1"/>
  <c r="J84" i="14"/>
  <c r="H34" i="14"/>
  <c r="I85" i="14"/>
  <c r="E33" i="14"/>
  <c r="D84" i="14"/>
  <c r="E34" i="14"/>
  <c r="J85" i="14"/>
  <c r="G84" i="14"/>
  <c r="F85" i="14"/>
  <c r="F84" i="14"/>
  <c r="D85" i="14"/>
  <c r="G85" i="14"/>
  <c r="E74" i="14"/>
  <c r="C85" i="14"/>
  <c r="I84" i="14"/>
  <c r="C84" i="14"/>
  <c r="E73" i="14"/>
  <c r="H85" i="14" l="1"/>
  <c r="E84" i="14"/>
  <c r="E85" i="14"/>
</calcChain>
</file>

<file path=xl/sharedStrings.xml><?xml version="1.0" encoding="utf-8"?>
<sst xmlns="http://schemas.openxmlformats.org/spreadsheetml/2006/main" count="156" uniqueCount="77">
  <si>
    <t>Prizes Paid</t>
  </si>
  <si>
    <t>Taxable Win</t>
  </si>
  <si>
    <t>Licensee</t>
  </si>
  <si>
    <t>Month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</si>
  <si>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</si>
  <si>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</si>
  <si>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</si>
  <si>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</si>
  <si>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</si>
  <si>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</si>
  <si>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</si>
  <si>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</si>
  <si>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</si>
  <si>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Bingo World</t>
  </si>
  <si>
    <t>Riverboat on the Potomac</t>
  </si>
  <si>
    <t>MGM National Harbor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</si>
  <si>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</si>
  <si>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</si>
  <si>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</si>
  <si>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</si>
  <si>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</si>
  <si>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</si>
  <si>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</si>
  <si>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</si>
  <si>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</si>
  <si>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</si>
  <si>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</si>
  <si>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Caesars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</si>
  <si>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</si>
  <si>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</si>
  <si>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</si>
  <si>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</si>
  <si>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</si>
  <si>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</si>
  <si>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</si>
  <si>
    <t>Maryland Stadium Sub</t>
  </si>
  <si>
    <t>Hollywood Casino</t>
  </si>
  <si>
    <t>Horseshoe Casino</t>
  </si>
  <si>
    <t>Live! Casino</t>
  </si>
  <si>
    <t>Draft Kings</t>
  </si>
  <si>
    <t>Live! Casino (M)</t>
  </si>
  <si>
    <t>Hollywood Casino (M)</t>
  </si>
  <si>
    <t>Riverboat on the Potomac (M)</t>
  </si>
  <si>
    <t>Bingo World (M)</t>
  </si>
  <si>
    <t>Long Shot's (M)</t>
  </si>
  <si>
    <t>SuperBook</t>
  </si>
  <si>
    <t>Maryland Stadium Sub (M)</t>
  </si>
  <si>
    <t>Crab Sports</t>
  </si>
  <si>
    <t>Greenmount (M)</t>
  </si>
  <si>
    <t>Canton Gaming / Canton</t>
  </si>
  <si>
    <t>Whitman Gaming</t>
  </si>
  <si>
    <t>Canton Gaming / Towson</t>
  </si>
  <si>
    <t>Total Retail</t>
  </si>
  <si>
    <t>Total Mobile</t>
  </si>
  <si>
    <t>Total</t>
  </si>
  <si>
    <t>Veterans Services</t>
  </si>
  <si>
    <t>Bally's</t>
  </si>
  <si>
    <r>
      <t>- Promotional Play</t>
    </r>
    <r>
      <rPr>
        <sz val="11"/>
        <color theme="1"/>
        <rFont val="Calibri"/>
        <family val="2"/>
        <scheme val="minor"/>
      </rPr>
      <t xml:space="preserve"> is the deductible amount of complimentary play provided to customers by sports wagering operators. </t>
    </r>
  </si>
  <si>
    <t>Maryland Lottery and Gaming - Sports Wagering - Bet Type</t>
  </si>
  <si>
    <t>Total Wagered</t>
  </si>
  <si>
    <t>% of Total</t>
  </si>
  <si>
    <t>Total Payouts</t>
  </si>
  <si>
    <t>Hold</t>
  </si>
  <si>
    <t>Fiscal Year 2025</t>
  </si>
  <si>
    <t>Golf</t>
  </si>
  <si>
    <t>Ice Hockey</t>
  </si>
  <si>
    <t>Motor Sports</t>
  </si>
  <si>
    <t>NCAA Basketball</t>
  </si>
  <si>
    <t>NCAA Football</t>
  </si>
  <si>
    <t>Pro Baseball</t>
  </si>
  <si>
    <t>Pro Basketball</t>
  </si>
  <si>
    <t>Pro Football US</t>
  </si>
  <si>
    <t>Soccer</t>
  </si>
  <si>
    <t>Tennis</t>
  </si>
  <si>
    <t>Parlay / Combinations</t>
  </si>
  <si>
    <t>(Totals may not sum  due to rounding.)</t>
  </si>
  <si>
    <t>(Totals may not sum due to rounding.)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</si>
</sst>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1" fillId="0" borderId="0"/>
    <xf numFmtId="43" fontId="1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16" fontId="7" fillId="0" borderId="0" xfId="0" applyNumberFormat="1" applyFont="1"/>
    <xf numFmtId="0" fontId="6" fillId="0" borderId="0" xfId="0" applyFont="1"/>
    <xf numFmtId="167" fontId="9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7" fontId="1" fillId="0" borderId="2" xfId="0" applyNumberFormat="1" applyFont="1" applyBorder="1" applyAlignment="1">
      <alignment horizontal="center"/>
    </xf>
    <xf numFmtId="0" fontId="7" fillId="0" borderId="0" xfId="0" quotePrefix="1" applyFont="1" applyAlignment="1"/>
    <xf numFmtId="169" fontId="0" fillId="2" borderId="2" xfId="0" applyNumberFormat="1" applyFill="1" applyBorder="1" applyAlignment="1">
      <alignment horizontal="center"/>
    </xf>
    <xf numFmtId="7" fontId="0" fillId="2" borderId="2" xfId="0" applyNumberForma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9" fontId="0" fillId="0" borderId="2" xfId="0" applyNumberFormat="1" applyFill="1" applyBorder="1" applyAlignment="1">
      <alignment horizontal="center"/>
    </xf>
    <xf numFmtId="7" fontId="0" fillId="0" borderId="2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0" fontId="15" fillId="0" borderId="0" xfId="0" applyFont="1" applyAlignment="1"/>
    <xf numFmtId="165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6" fontId="2" fillId="0" borderId="0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0" xfId="0" quotePrefix="1" applyFont="1" applyAlignment="1">
      <alignment horizontal="left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4">
    <cellStyle name="Comma 2" xfId="3" xr:uid="{00000000-0005-0000-0000-000001000000}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98"/>
  <sheetViews>
    <sheetView tabSelected="1" zoomScaleNormal="100" workbookViewId="0">
      <pane ySplit="2" topLeftCell="A3" activePane="bottomLeft" state="frozen"/>
      <selection pane="bottomLeft" activeCell="N3" sqref="N3"/>
    </sheetView>
  </sheetViews>
  <sheetFormatPr defaultRowHeight="15" x14ac:dyDescent="0.25"/>
  <cols>
    <col min="1" max="1" width="26.140625" customWidth="1"/>
    <col min="2" max="2" width="11" customWidth="1"/>
    <col min="3" max="4" width="17.28515625" bestFit="1" customWidth="1"/>
    <col min="5" max="5" width="8.85546875" customWidth="1"/>
    <col min="6" max="6" width="15.5703125" bestFit="1" customWidth="1"/>
    <col min="7" max="7" width="15.28515625" customWidth="1"/>
    <col min="8" max="8" width="15.5703125" bestFit="1" customWidth="1"/>
    <col min="9" max="9" width="14.5703125" bestFit="1" customWidth="1"/>
    <col min="10" max="10" width="13.5703125" bestFit="1" customWidth="1"/>
    <col min="11" max="11" width="12.7109375" customWidth="1"/>
    <col min="12" max="12" width="8.85546875" customWidth="1"/>
    <col min="13" max="13" width="14.28515625" bestFit="1" customWidth="1"/>
    <col min="14" max="14" width="12.140625" customWidth="1"/>
    <col min="15" max="15" width="12.5703125" bestFit="1" customWidth="1"/>
    <col min="16" max="16" width="13.42578125" customWidth="1"/>
    <col min="17" max="17" width="10.28515625" customWidth="1"/>
    <col min="18" max="18" width="14.28515625" bestFit="1" customWidth="1"/>
    <col min="19" max="19" width="13.5703125" bestFit="1" customWidth="1"/>
    <col min="20" max="20" width="15.28515625" bestFit="1" customWidth="1"/>
    <col min="21" max="21" width="14.28515625" bestFit="1" customWidth="1"/>
    <col min="22" max="24" width="9.140625" style="3"/>
    <col min="25" max="26" width="12.85546875" style="3" bestFit="1" customWidth="1"/>
    <col min="27" max="27" width="10.42578125" style="3" customWidth="1"/>
    <col min="28" max="31" width="13.140625" style="3" customWidth="1"/>
    <col min="32" max="32" width="3.5703125" style="3" customWidth="1"/>
    <col min="33" max="34" width="11.7109375" style="3" bestFit="1" customWidth="1"/>
    <col min="35" max="36" width="9.42578125" style="3" bestFit="1" customWidth="1"/>
    <col min="37" max="37" width="10.85546875" style="3" bestFit="1" customWidth="1"/>
    <col min="38" max="38" width="9.5703125" style="3" bestFit="1" customWidth="1"/>
    <col min="39" max="39" width="9.28515625" style="3" bestFit="1" customWidth="1"/>
    <col min="40" max="44" width="9.140625" style="3"/>
  </cols>
  <sheetData>
    <row r="1" spans="1:39" ht="23.25" x14ac:dyDescent="0.25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L1" s="7"/>
      <c r="M1" s="7"/>
      <c r="N1" s="7"/>
      <c r="O1" s="7"/>
      <c r="P1" s="7"/>
      <c r="Q1" s="30"/>
    </row>
    <row r="2" spans="1:39" ht="23.25" x14ac:dyDescent="0.35">
      <c r="A2" s="50">
        <v>45596</v>
      </c>
      <c r="B2" s="50"/>
      <c r="C2" s="50"/>
      <c r="D2" s="50"/>
      <c r="E2" s="50"/>
      <c r="F2" s="50"/>
      <c r="G2" s="50"/>
      <c r="H2" s="50"/>
      <c r="I2" s="50"/>
      <c r="J2" s="50"/>
      <c r="L2" s="8"/>
      <c r="M2" s="8"/>
      <c r="N2" s="8"/>
      <c r="O2" s="8"/>
      <c r="P2" s="8"/>
      <c r="Q2" s="29"/>
    </row>
    <row r="3" spans="1:39" ht="23.25" x14ac:dyDescent="0.35">
      <c r="A3" s="50" t="s">
        <v>16</v>
      </c>
      <c r="B3" s="50"/>
      <c r="C3" s="50"/>
      <c r="D3" s="50"/>
      <c r="E3" s="50"/>
      <c r="F3" s="50"/>
      <c r="G3" s="50"/>
      <c r="H3" s="50"/>
      <c r="I3" s="50"/>
      <c r="J3" s="50"/>
    </row>
    <row r="4" spans="1:39" x14ac:dyDescent="0.25">
      <c r="A4" s="51" t="s">
        <v>2</v>
      </c>
      <c r="B4" s="17" t="s">
        <v>3</v>
      </c>
      <c r="C4" s="18"/>
      <c r="D4" s="18"/>
      <c r="E4" s="18"/>
      <c r="F4" s="18" t="s">
        <v>20</v>
      </c>
      <c r="G4" s="18" t="s">
        <v>19</v>
      </c>
      <c r="H4" s="18"/>
      <c r="I4" s="18" t="s">
        <v>18</v>
      </c>
      <c r="J4" s="18" t="s">
        <v>10</v>
      </c>
    </row>
    <row r="5" spans="1:39" ht="15" customHeight="1" x14ac:dyDescent="0.25">
      <c r="A5" s="52"/>
      <c r="B5" s="17" t="s">
        <v>17</v>
      </c>
      <c r="C5" s="31" t="s">
        <v>6</v>
      </c>
      <c r="D5" s="31" t="s">
        <v>0</v>
      </c>
      <c r="E5" s="31" t="s">
        <v>7</v>
      </c>
      <c r="F5" s="31" t="s">
        <v>23</v>
      </c>
      <c r="G5" s="31" t="s">
        <v>32</v>
      </c>
      <c r="H5" s="31" t="s">
        <v>1</v>
      </c>
      <c r="I5" s="31" t="s">
        <v>21</v>
      </c>
      <c r="J5" s="31" t="s">
        <v>22</v>
      </c>
    </row>
    <row r="6" spans="1:39" x14ac:dyDescent="0.25">
      <c r="A6" s="42" t="s">
        <v>13</v>
      </c>
      <c r="B6" s="21">
        <v>45596</v>
      </c>
      <c r="C6" s="22">
        <v>908330.72</v>
      </c>
      <c r="D6" s="22">
        <v>854364.24</v>
      </c>
      <c r="E6" s="23">
        <f t="shared" ref="E6:E29" si="0">IF(C6=0,"N/A",+(C6-D6)/C6)</f>
        <v>5.9412809466578412E-2</v>
      </c>
      <c r="F6" s="22">
        <v>0</v>
      </c>
      <c r="G6" s="22">
        <v>2268.5767999999998</v>
      </c>
      <c r="H6" s="22">
        <v>51697.903199999979</v>
      </c>
      <c r="I6" s="22">
        <v>7754.6854799999965</v>
      </c>
      <c r="J6" s="22">
        <v>366.56</v>
      </c>
    </row>
    <row r="7" spans="1:39" x14ac:dyDescent="0.25">
      <c r="A7" s="42"/>
      <c r="B7" s="24" t="s">
        <v>17</v>
      </c>
      <c r="C7" s="22">
        <v>3106958.34</v>
      </c>
      <c r="D7" s="22">
        <v>2917069.09</v>
      </c>
      <c r="E7" s="23">
        <f t="shared" si="0"/>
        <v>6.1117411056113485E-2</v>
      </c>
      <c r="F7" s="22">
        <v>0</v>
      </c>
      <c r="G7" s="22">
        <v>7763.9558500000003</v>
      </c>
      <c r="H7" s="22">
        <v>168466.59414999999</v>
      </c>
      <c r="I7" s="22">
        <v>25269.989122499999</v>
      </c>
      <c r="J7" s="22">
        <v>3290.97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x14ac:dyDescent="0.25">
      <c r="A8" s="47" t="s">
        <v>49</v>
      </c>
      <c r="B8" s="25">
        <v>45596</v>
      </c>
      <c r="C8" s="26">
        <v>338037.3</v>
      </c>
      <c r="D8" s="26">
        <v>352955.15</v>
      </c>
      <c r="E8" s="27">
        <f t="shared" ref="E8:E9" si="1">IF(C8=0,"N/A",+(C8-D8)/C8)</f>
        <v>-4.4130780833949494E-2</v>
      </c>
      <c r="F8" s="26">
        <v>0</v>
      </c>
      <c r="G8" s="26">
        <v>845.09325000000001</v>
      </c>
      <c r="H8" s="26">
        <v>0</v>
      </c>
      <c r="I8" s="26">
        <v>0</v>
      </c>
      <c r="J8" s="26">
        <v>7604.2099999999991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7"/>
      <c r="B9" s="28" t="s">
        <v>17</v>
      </c>
      <c r="C9" s="26">
        <v>856083.87</v>
      </c>
      <c r="D9" s="26">
        <v>751773.57000000007</v>
      </c>
      <c r="E9" s="27">
        <f t="shared" si="1"/>
        <v>0.12184588876788431</v>
      </c>
      <c r="F9" s="26">
        <v>0</v>
      </c>
      <c r="G9" s="26">
        <v>2140.2096750000001</v>
      </c>
      <c r="H9" s="26">
        <v>117933.03032499993</v>
      </c>
      <c r="I9" s="26">
        <v>17689.955036249994</v>
      </c>
      <c r="J9" s="26">
        <v>10585.24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2" t="s">
        <v>51</v>
      </c>
      <c r="B10" s="21">
        <v>45596</v>
      </c>
      <c r="C10" s="22">
        <v>373782.81</v>
      </c>
      <c r="D10" s="22">
        <v>320701.68</v>
      </c>
      <c r="E10" s="23">
        <f t="shared" ref="E10:E11" si="2">IF(C10=0,"N/A",+(C10-D10)/C10)</f>
        <v>0.14201062376303503</v>
      </c>
      <c r="F10" s="22">
        <v>0</v>
      </c>
      <c r="G10" s="22">
        <v>934.45702500000004</v>
      </c>
      <c r="H10" s="22">
        <v>52146.672975000001</v>
      </c>
      <c r="I10" s="22">
        <v>7822.0009462500002</v>
      </c>
      <c r="J10" s="22">
        <v>6916.88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42"/>
      <c r="B11" s="24" t="s">
        <v>17</v>
      </c>
      <c r="C11" s="22">
        <v>960059.38000000012</v>
      </c>
      <c r="D11" s="22">
        <v>794591.33000000007</v>
      </c>
      <c r="E11" s="23">
        <f t="shared" si="2"/>
        <v>0.17235189140071736</v>
      </c>
      <c r="F11" s="22">
        <v>0</v>
      </c>
      <c r="G11" s="22">
        <v>2400.1484500000001</v>
      </c>
      <c r="H11" s="22">
        <v>163067.90155000004</v>
      </c>
      <c r="I11" s="22">
        <v>24460.1852325</v>
      </c>
      <c r="J11" s="22">
        <v>7185.25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47" t="s">
        <v>24</v>
      </c>
      <c r="B12" s="25">
        <v>45596</v>
      </c>
      <c r="C12" s="26">
        <v>136489.44</v>
      </c>
      <c r="D12" s="26">
        <v>127574.18</v>
      </c>
      <c r="E12" s="27">
        <f t="shared" si="0"/>
        <v>6.5318313270242803E-2</v>
      </c>
      <c r="F12" s="26">
        <v>0</v>
      </c>
      <c r="G12" s="26">
        <v>341.22360000000003</v>
      </c>
      <c r="H12" s="26">
        <v>8574.03640000001</v>
      </c>
      <c r="I12" s="26">
        <v>1286.1054600000014</v>
      </c>
      <c r="J12" s="26">
        <v>466.75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47"/>
      <c r="B13" s="28" t="s">
        <v>17</v>
      </c>
      <c r="C13" s="26">
        <v>480678.24</v>
      </c>
      <c r="D13" s="26">
        <v>423406.71</v>
      </c>
      <c r="E13" s="27">
        <f t="shared" si="0"/>
        <v>0.11914733231943259</v>
      </c>
      <c r="F13" s="26">
        <v>0</v>
      </c>
      <c r="G13" s="26">
        <v>1201.6956</v>
      </c>
      <c r="H13" s="26">
        <v>37896.984399999972</v>
      </c>
      <c r="I13" s="26">
        <v>5684.5476600000002</v>
      </c>
      <c r="J13" s="26">
        <v>2425.94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2" t="s">
        <v>36</v>
      </c>
      <c r="B14" s="21">
        <v>45596</v>
      </c>
      <c r="C14" s="22">
        <v>1191910.19</v>
      </c>
      <c r="D14" s="22">
        <v>1126166.82</v>
      </c>
      <c r="E14" s="23">
        <f t="shared" si="0"/>
        <v>5.5157989713973232E-2</v>
      </c>
      <c r="F14" s="22">
        <v>0</v>
      </c>
      <c r="G14" s="22">
        <v>2979.7754749999999</v>
      </c>
      <c r="H14" s="22">
        <v>62763.594524999877</v>
      </c>
      <c r="I14" s="22">
        <v>9414.5391787499811</v>
      </c>
      <c r="J14" s="22">
        <v>358.56</v>
      </c>
    </row>
    <row r="15" spans="1:39" x14ac:dyDescent="0.25">
      <c r="A15" s="42"/>
      <c r="B15" s="24" t="s">
        <v>17</v>
      </c>
      <c r="C15" s="22">
        <v>3279398.38</v>
      </c>
      <c r="D15" s="22">
        <v>2886481.16</v>
      </c>
      <c r="E15" s="23">
        <f t="shared" si="0"/>
        <v>0.11981381170286476</v>
      </c>
      <c r="F15" s="22">
        <v>0</v>
      </c>
      <c r="G15" s="22">
        <v>8198.4959500000004</v>
      </c>
      <c r="H15" s="22">
        <v>384718.72404999973</v>
      </c>
      <c r="I15" s="22">
        <v>57707.808607499974</v>
      </c>
      <c r="J15" s="22">
        <v>12454.13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7" t="s">
        <v>37</v>
      </c>
      <c r="B16" s="25">
        <v>45596</v>
      </c>
      <c r="C16" s="26">
        <v>1084425.8799999999</v>
      </c>
      <c r="D16" s="26">
        <v>1115215</v>
      </c>
      <c r="E16" s="27">
        <f t="shared" si="0"/>
        <v>-2.8392092597421332E-2</v>
      </c>
      <c r="F16" s="26">
        <v>0</v>
      </c>
      <c r="G16" s="26">
        <v>3104.7946999999999</v>
      </c>
      <c r="H16" s="26">
        <v>0</v>
      </c>
      <c r="I16" s="26">
        <v>0</v>
      </c>
      <c r="J16" s="26">
        <v>11060.66</v>
      </c>
    </row>
    <row r="17" spans="1:39" x14ac:dyDescent="0.25">
      <c r="A17" s="47"/>
      <c r="B17" s="28" t="s">
        <v>17</v>
      </c>
      <c r="C17" s="26">
        <v>3965545.6799999997</v>
      </c>
      <c r="D17" s="26">
        <v>3542110.6</v>
      </c>
      <c r="E17" s="27">
        <f t="shared" si="0"/>
        <v>0.10677851528367709</v>
      </c>
      <c r="F17" s="26">
        <v>0</v>
      </c>
      <c r="G17" s="26">
        <v>10084.424199999999</v>
      </c>
      <c r="H17" s="26">
        <v>447244.56579999957</v>
      </c>
      <c r="I17" s="26">
        <v>67086.685574999967</v>
      </c>
      <c r="J17" s="26">
        <v>35166.5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x14ac:dyDescent="0.25">
      <c r="A18" s="42" t="s">
        <v>38</v>
      </c>
      <c r="B18" s="21">
        <v>45596</v>
      </c>
      <c r="C18" s="22">
        <v>4013816.5</v>
      </c>
      <c r="D18" s="22">
        <v>4281371.08</v>
      </c>
      <c r="E18" s="23">
        <f t="shared" si="0"/>
        <v>-6.6658398559077139E-2</v>
      </c>
      <c r="F18" s="22">
        <v>2600</v>
      </c>
      <c r="G18" s="22">
        <v>9814.7912500000002</v>
      </c>
      <c r="H18" s="22">
        <v>0</v>
      </c>
      <c r="I18" s="22">
        <v>0</v>
      </c>
      <c r="J18" s="22">
        <v>16808.75</v>
      </c>
    </row>
    <row r="19" spans="1:39" x14ac:dyDescent="0.25">
      <c r="A19" s="42"/>
      <c r="B19" s="24" t="s">
        <v>17</v>
      </c>
      <c r="C19" s="22">
        <v>12356899</v>
      </c>
      <c r="D19" s="22">
        <v>11852713.470000001</v>
      </c>
      <c r="E19" s="23">
        <f t="shared" si="0"/>
        <v>4.0801946345923788E-2</v>
      </c>
      <c r="F19" s="22">
        <v>15480</v>
      </c>
      <c r="G19" s="22">
        <v>30428.697500000002</v>
      </c>
      <c r="H19" s="22">
        <v>738246.20249999932</v>
      </c>
      <c r="I19" s="22">
        <v>110736.93056249997</v>
      </c>
      <c r="J19" s="22">
        <v>68253.25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7" t="s">
        <v>25</v>
      </c>
      <c r="B20" s="25">
        <v>45596</v>
      </c>
      <c r="C20" s="26">
        <v>0</v>
      </c>
      <c r="D20" s="26">
        <v>660.2</v>
      </c>
      <c r="E20" s="27" t="str">
        <f t="shared" si="0"/>
        <v>N/A</v>
      </c>
      <c r="F20" s="26">
        <v>0</v>
      </c>
      <c r="G20" s="26">
        <v>0</v>
      </c>
      <c r="H20" s="26">
        <v>0</v>
      </c>
      <c r="I20" s="26">
        <v>0</v>
      </c>
      <c r="J20" s="26">
        <v>720.24</v>
      </c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47"/>
      <c r="B21" s="28" t="s">
        <v>17</v>
      </c>
      <c r="C21" s="26">
        <v>0</v>
      </c>
      <c r="D21" s="26">
        <v>7656.54</v>
      </c>
      <c r="E21" s="27" t="str">
        <f t="shared" si="0"/>
        <v>N/A</v>
      </c>
      <c r="F21" s="26">
        <v>0</v>
      </c>
      <c r="G21" s="26">
        <v>0</v>
      </c>
      <c r="H21" s="26">
        <v>0</v>
      </c>
      <c r="I21" s="26">
        <v>0</v>
      </c>
      <c r="J21" s="26">
        <v>7763.33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42" t="s">
        <v>35</v>
      </c>
      <c r="B22" s="21">
        <v>45596</v>
      </c>
      <c r="C22" s="22">
        <v>372734.67</v>
      </c>
      <c r="D22" s="22">
        <v>392239.59</v>
      </c>
      <c r="E22" s="23">
        <f t="shared" ref="E22:E23" si="3">IF(C22=0,"N/A",+(C22-D22)/C22)</f>
        <v>-5.2329234626872896E-2</v>
      </c>
      <c r="F22" s="22">
        <v>0</v>
      </c>
      <c r="G22" s="22">
        <v>880.73667499999999</v>
      </c>
      <c r="H22" s="22">
        <v>3.3249999592968038E-3</v>
      </c>
      <c r="I22" s="22">
        <v>4.9874999367602866E-4</v>
      </c>
      <c r="J22" s="22">
        <v>2875.8199999999997</v>
      </c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42"/>
      <c r="B23" s="24" t="s">
        <v>17</v>
      </c>
      <c r="C23" s="22">
        <v>1149679.8799999999</v>
      </c>
      <c r="D23" s="22">
        <v>1052982.6000000001</v>
      </c>
      <c r="E23" s="23">
        <f t="shared" si="3"/>
        <v>8.4108004047178594E-2</v>
      </c>
      <c r="F23" s="22">
        <v>0</v>
      </c>
      <c r="G23" s="22">
        <v>2822.1297</v>
      </c>
      <c r="H23" s="22">
        <v>114260.81029999981</v>
      </c>
      <c r="I23" s="22">
        <v>17139.121544999995</v>
      </c>
      <c r="J23" s="22">
        <v>7149.6299999999992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47" t="s">
        <v>15</v>
      </c>
      <c r="B24" s="25">
        <v>45596</v>
      </c>
      <c r="C24" s="26">
        <v>5772838.1200000001</v>
      </c>
      <c r="D24" s="26">
        <v>5931181.1500000004</v>
      </c>
      <c r="E24" s="27">
        <f t="shared" si="0"/>
        <v>-2.7428974571696504E-2</v>
      </c>
      <c r="F24" s="26">
        <v>0</v>
      </c>
      <c r="G24" s="26">
        <v>14432.095300000001</v>
      </c>
      <c r="H24" s="26">
        <v>4.6999997575767338E-3</v>
      </c>
      <c r="I24" s="26">
        <v>7.049999636365101E-4</v>
      </c>
      <c r="J24" s="26">
        <v>23009.75</v>
      </c>
    </row>
    <row r="25" spans="1:39" x14ac:dyDescent="0.25">
      <c r="A25" s="47"/>
      <c r="B25" s="28" t="s">
        <v>17</v>
      </c>
      <c r="C25" s="26">
        <v>15063434.920000002</v>
      </c>
      <c r="D25" s="26">
        <v>13469443.75</v>
      </c>
      <c r="E25" s="27">
        <f t="shared" si="0"/>
        <v>0.10581857182412162</v>
      </c>
      <c r="F25" s="26">
        <v>0</v>
      </c>
      <c r="G25" s="26">
        <v>37658.587299999999</v>
      </c>
      <c r="H25" s="26">
        <v>1473159.4027000018</v>
      </c>
      <c r="I25" s="26">
        <v>220973.91040499992</v>
      </c>
      <c r="J25" s="26">
        <v>107207.45</v>
      </c>
      <c r="Y25" s="5"/>
      <c r="Z25" s="5"/>
      <c r="AA25" s="5"/>
      <c r="AB25" s="5"/>
      <c r="AC25" s="5"/>
      <c r="AD25" s="5"/>
      <c r="AE25" s="5"/>
      <c r="AF25" s="6"/>
      <c r="AG25" s="6"/>
      <c r="AH25" s="6"/>
      <c r="AI25" s="6"/>
      <c r="AJ25" s="6"/>
      <c r="AK25" s="6"/>
      <c r="AL25" s="6"/>
      <c r="AM25" s="6"/>
    </row>
    <row r="26" spans="1:39" x14ac:dyDescent="0.25">
      <c r="A26" s="42" t="s">
        <v>5</v>
      </c>
      <c r="B26" s="21">
        <v>45596</v>
      </c>
      <c r="C26" s="22">
        <v>1169201.28</v>
      </c>
      <c r="D26" s="22">
        <v>1049036.24</v>
      </c>
      <c r="E26" s="23">
        <f t="shared" si="0"/>
        <v>0.10277532368079517</v>
      </c>
      <c r="F26" s="22">
        <v>0</v>
      </c>
      <c r="G26" s="22">
        <v>2923.0032000000001</v>
      </c>
      <c r="H26" s="22">
        <v>117242.03680000003</v>
      </c>
      <c r="I26" s="22">
        <v>17586.305520000005</v>
      </c>
      <c r="J26" s="22">
        <v>3079.73</v>
      </c>
    </row>
    <row r="27" spans="1:39" x14ac:dyDescent="0.25">
      <c r="A27" s="42"/>
      <c r="B27" s="24" t="s">
        <v>17</v>
      </c>
      <c r="C27" s="22">
        <v>3881547.5599999996</v>
      </c>
      <c r="D27" s="22">
        <v>3387594.3100000005</v>
      </c>
      <c r="E27" s="23">
        <f t="shared" si="0"/>
        <v>0.12725678157090498</v>
      </c>
      <c r="F27" s="22">
        <v>0</v>
      </c>
      <c r="G27" s="22">
        <v>9703.8689000000013</v>
      </c>
      <c r="H27" s="22">
        <v>484249.38109999907</v>
      </c>
      <c r="I27" s="22">
        <v>72637.407588749993</v>
      </c>
      <c r="J27" s="22">
        <v>19913.719999999998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47" t="s">
        <v>14</v>
      </c>
      <c r="B28" s="25">
        <v>45596</v>
      </c>
      <c r="C28" s="26">
        <v>625970.82999999996</v>
      </c>
      <c r="D28" s="26">
        <v>619964.56000000006</v>
      </c>
      <c r="E28" s="27">
        <f t="shared" si="0"/>
        <v>9.5951276196047392E-3</v>
      </c>
      <c r="F28" s="26">
        <v>0</v>
      </c>
      <c r="G28" s="26">
        <v>1564.9270749999998</v>
      </c>
      <c r="H28" s="26">
        <v>4441.3429249999026</v>
      </c>
      <c r="I28" s="26">
        <v>666.20143874998541</v>
      </c>
      <c r="J28" s="26">
        <v>5075.74</v>
      </c>
    </row>
    <row r="29" spans="1:39" x14ac:dyDescent="0.25">
      <c r="A29" s="47"/>
      <c r="B29" s="28" t="s">
        <v>17</v>
      </c>
      <c r="C29" s="26">
        <v>1354684.33</v>
      </c>
      <c r="D29" s="26">
        <v>1256580.54</v>
      </c>
      <c r="E29" s="27">
        <f t="shared" si="0"/>
        <v>7.2418192066929746E-2</v>
      </c>
      <c r="F29" s="26">
        <v>0</v>
      </c>
      <c r="G29" s="26">
        <v>3386.7108249999997</v>
      </c>
      <c r="H29" s="26">
        <v>94717.079175000035</v>
      </c>
      <c r="I29" s="26">
        <v>14207.561876249983</v>
      </c>
      <c r="J29" s="26">
        <v>7604.1399999999994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42" t="s">
        <v>50</v>
      </c>
      <c r="B30" s="21">
        <v>45596</v>
      </c>
      <c r="C30" s="22">
        <v>688644</v>
      </c>
      <c r="D30" s="22">
        <v>617635.75</v>
      </c>
      <c r="E30" s="23">
        <f t="shared" ref="E30:E31" si="4">IF(C30=0,"N/A",+(C30-D30)/C30)</f>
        <v>0.10311314699612573</v>
      </c>
      <c r="F30" s="22">
        <v>0</v>
      </c>
      <c r="G30" s="22">
        <v>1721.3600000000001</v>
      </c>
      <c r="H30" s="22">
        <v>69286.89</v>
      </c>
      <c r="I30" s="22">
        <v>10393.0335</v>
      </c>
      <c r="J30" s="22">
        <v>481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x14ac:dyDescent="0.25">
      <c r="A31" s="42"/>
      <c r="B31" s="24" t="s">
        <v>17</v>
      </c>
      <c r="C31" s="22">
        <v>1526983.75</v>
      </c>
      <c r="D31" s="22">
        <v>1328728.25</v>
      </c>
      <c r="E31" s="23">
        <f t="shared" si="4"/>
        <v>0.12983471500597174</v>
      </c>
      <c r="F31" s="22">
        <v>0</v>
      </c>
      <c r="G31" s="22">
        <v>3796.7093749999999</v>
      </c>
      <c r="H31" s="22">
        <v>194458.79062499999</v>
      </c>
      <c r="I31" s="22">
        <v>29168.818593750002</v>
      </c>
      <c r="J31" s="22">
        <v>10941.75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7.5" customHeight="1" x14ac:dyDescent="0.25">
      <c r="A32" s="9"/>
      <c r="B32" s="9"/>
      <c r="C32" s="10"/>
      <c r="D32" s="10"/>
      <c r="E32" s="11"/>
      <c r="F32" s="10"/>
      <c r="G32" s="10"/>
      <c r="H32" s="10"/>
      <c r="I32" s="10"/>
      <c r="J32" s="10"/>
    </row>
    <row r="33" spans="1:39" x14ac:dyDescent="0.25">
      <c r="A33" s="43" t="s">
        <v>52</v>
      </c>
      <c r="B33" s="16">
        <f>+B24</f>
        <v>45596</v>
      </c>
      <c r="C33" s="19">
        <f>+C24+C18+C16+C26+C14+C6+C28+C12+C20+C22+C8+C30+C10</f>
        <v>16676181.74</v>
      </c>
      <c r="D33" s="19">
        <f>+D24+D18+D16+D26+D14+D6+D28+D12+D20+D22+D8+D30+D10</f>
        <v>16789065.640000001</v>
      </c>
      <c r="E33" s="11">
        <f t="shared" ref="E33" si="5">+(C33-D33)/C33</f>
        <v>-6.7691694513758865E-3</v>
      </c>
      <c r="F33" s="19">
        <f t="shared" ref="F33:J34" si="6">+F24+F18+F16+F26+F14+F6+F28+F12+F20+F22+F8+F30+F10</f>
        <v>2600</v>
      </c>
      <c r="G33" s="19">
        <f t="shared" si="6"/>
        <v>41810.834350000005</v>
      </c>
      <c r="H33" s="19">
        <f t="shared" si="6"/>
        <v>366152.48484999954</v>
      </c>
      <c r="I33" s="19">
        <f t="shared" si="6"/>
        <v>54922.872727499926</v>
      </c>
      <c r="J33" s="19">
        <f t="shared" si="6"/>
        <v>78824.649999999994</v>
      </c>
      <c r="Y33" s="5"/>
      <c r="Z33" s="5"/>
      <c r="AA33" s="5"/>
      <c r="AB33" s="5"/>
      <c r="AC33" s="5"/>
      <c r="AD33" s="5"/>
      <c r="AE33" s="5"/>
    </row>
    <row r="34" spans="1:39" x14ac:dyDescent="0.25">
      <c r="A34" s="43"/>
      <c r="B34" s="17" t="str">
        <f>+B29</f>
        <v>FYTD</v>
      </c>
      <c r="C34" s="19">
        <f>+C25+C19+C17+C27+C15+C7+C29+C13+C21+C23+C9+C31+C11</f>
        <v>47981953.330000013</v>
      </c>
      <c r="D34" s="19">
        <f>+D25+D19+D17+D27+D15+D7+D29+D13+D21+D23+D9+D31+D11</f>
        <v>43671131.920000009</v>
      </c>
      <c r="E34" s="11">
        <f t="shared" ref="E34" si="7">+(C34-D34)/C34</f>
        <v>8.984255768730294E-2</v>
      </c>
      <c r="F34" s="19">
        <f t="shared" si="6"/>
        <v>15480</v>
      </c>
      <c r="G34" s="19">
        <f t="shared" si="6"/>
        <v>119585.633325</v>
      </c>
      <c r="H34" s="19">
        <f t="shared" si="6"/>
        <v>4418419.4666749984</v>
      </c>
      <c r="I34" s="19">
        <f t="shared" si="6"/>
        <v>662762.9218049997</v>
      </c>
      <c r="J34" s="19">
        <f t="shared" si="6"/>
        <v>299941.30000000005</v>
      </c>
    </row>
    <row r="35" spans="1:39" x14ac:dyDescent="0.25">
      <c r="A35" s="4" t="s">
        <v>75</v>
      </c>
      <c r="I35" s="12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F36" s="5"/>
      <c r="AG36" s="5"/>
      <c r="AH36" s="5"/>
      <c r="AI36" s="5"/>
      <c r="AJ36" s="5"/>
      <c r="AK36" s="5"/>
      <c r="AL36" s="5"/>
      <c r="AM36" s="5"/>
    </row>
    <row r="37" spans="1:39" ht="1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x14ac:dyDescent="0.25"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23.25" x14ac:dyDescent="0.25">
      <c r="A39" s="57" t="s">
        <v>4</v>
      </c>
      <c r="B39" s="57"/>
      <c r="C39" s="57"/>
      <c r="D39" s="57"/>
      <c r="E39" s="57"/>
      <c r="F39" s="57"/>
      <c r="G39" s="57"/>
      <c r="H39" s="57"/>
      <c r="I39" s="57"/>
      <c r="J39" s="57"/>
    </row>
    <row r="40" spans="1:39" ht="23.25" x14ac:dyDescent="0.35">
      <c r="A40" s="50">
        <f>+A2</f>
        <v>45596</v>
      </c>
      <c r="B40" s="50"/>
      <c r="C40" s="50"/>
      <c r="D40" s="50"/>
      <c r="E40" s="50"/>
      <c r="F40" s="50"/>
      <c r="G40" s="50"/>
      <c r="H40" s="50"/>
      <c r="I40" s="50"/>
      <c r="J40" s="50"/>
    </row>
    <row r="41" spans="1:39" ht="23.25" x14ac:dyDescent="0.35">
      <c r="A41" s="50" t="s">
        <v>28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39" x14ac:dyDescent="0.25">
      <c r="A42" s="51" t="s">
        <v>2</v>
      </c>
      <c r="B42" s="17" t="s">
        <v>3</v>
      </c>
      <c r="C42" s="18"/>
      <c r="D42" s="18"/>
      <c r="E42" s="18"/>
      <c r="F42" s="18" t="s">
        <v>20</v>
      </c>
      <c r="G42" s="18" t="s">
        <v>19</v>
      </c>
      <c r="H42" s="18"/>
      <c r="I42" s="18" t="s">
        <v>18</v>
      </c>
      <c r="J42" s="18" t="s">
        <v>10</v>
      </c>
    </row>
    <row r="43" spans="1:39" x14ac:dyDescent="0.25">
      <c r="A43" s="52"/>
      <c r="B43" s="17" t="s">
        <v>17</v>
      </c>
      <c r="C43" s="31" t="s">
        <v>6</v>
      </c>
      <c r="D43" s="31" t="s">
        <v>0</v>
      </c>
      <c r="E43" s="31" t="s">
        <v>7</v>
      </c>
      <c r="F43" s="31" t="s">
        <v>23</v>
      </c>
      <c r="G43" s="31" t="s">
        <v>32</v>
      </c>
      <c r="H43" s="31" t="s">
        <v>1</v>
      </c>
      <c r="I43" s="31" t="s">
        <v>21</v>
      </c>
      <c r="J43" s="31" t="s">
        <v>22</v>
      </c>
    </row>
    <row r="44" spans="1:39" x14ac:dyDescent="0.25">
      <c r="A44" s="42" t="s">
        <v>56</v>
      </c>
      <c r="B44" s="21">
        <v>45596</v>
      </c>
      <c r="C44" s="22">
        <v>2062530.55</v>
      </c>
      <c r="D44" s="22">
        <v>1814476.56</v>
      </c>
      <c r="E44" s="23">
        <f t="shared" ref="E44:E45" si="8">IF(C44=0,"N/A",+(C44-D44)/C44)</f>
        <v>0.12026681980540845</v>
      </c>
      <c r="F44" s="22">
        <v>210196.37</v>
      </c>
      <c r="G44" s="22">
        <v>5156.3263750000006</v>
      </c>
      <c r="H44" s="22">
        <v>3.6249999939172994E-3</v>
      </c>
      <c r="I44" s="22">
        <v>5.4374999908759494E-4</v>
      </c>
      <c r="J44" s="22">
        <v>0</v>
      </c>
    </row>
    <row r="45" spans="1:39" x14ac:dyDescent="0.25">
      <c r="A45" s="42"/>
      <c r="B45" s="24" t="s">
        <v>17</v>
      </c>
      <c r="C45" s="22">
        <v>6827635.5799999991</v>
      </c>
      <c r="D45" s="22">
        <v>6205740.2400000002</v>
      </c>
      <c r="E45" s="23">
        <f t="shared" si="8"/>
        <v>9.1085022437591631E-2</v>
      </c>
      <c r="F45" s="22">
        <v>599082.92999999993</v>
      </c>
      <c r="G45" s="22">
        <v>17069.088950000001</v>
      </c>
      <c r="H45" s="22">
        <v>36211.231049998984</v>
      </c>
      <c r="I45" s="22">
        <v>5431.6852837499982</v>
      </c>
      <c r="J45" s="22">
        <v>0</v>
      </c>
    </row>
    <row r="46" spans="1:39" x14ac:dyDescent="0.25">
      <c r="A46" s="47" t="s">
        <v>26</v>
      </c>
      <c r="B46" s="15">
        <v>45596</v>
      </c>
      <c r="C46" s="14">
        <v>47948295.530000001</v>
      </c>
      <c r="D46" s="14">
        <v>44963309.369999997</v>
      </c>
      <c r="E46" s="27">
        <f t="shared" ref="E46:E69" si="9">IF(C46=0,"N/A",+(C46-D46)/C46)</f>
        <v>6.225427050128144E-2</v>
      </c>
      <c r="F46" s="14">
        <v>0</v>
      </c>
      <c r="G46" s="26">
        <v>115009.30882500001</v>
      </c>
      <c r="H46" s="14">
        <v>2869976.8511750042</v>
      </c>
      <c r="I46" s="14">
        <v>430496.52767625061</v>
      </c>
      <c r="J46" s="14">
        <v>0</v>
      </c>
      <c r="M46" s="13"/>
    </row>
    <row r="47" spans="1:39" x14ac:dyDescent="0.25">
      <c r="A47" s="47"/>
      <c r="B47" s="10" t="s">
        <v>17</v>
      </c>
      <c r="C47" s="14">
        <v>145053291.55000001</v>
      </c>
      <c r="D47" s="14">
        <v>131165550</v>
      </c>
      <c r="E47" s="27">
        <f t="shared" si="9"/>
        <v>9.5742339946921468E-2</v>
      </c>
      <c r="F47" s="14">
        <v>0</v>
      </c>
      <c r="G47" s="26">
        <v>347620.78887500003</v>
      </c>
      <c r="H47" s="14">
        <v>13540120.761125011</v>
      </c>
      <c r="I47" s="14">
        <v>2031018.1141687506</v>
      </c>
      <c r="J47" s="14">
        <v>0</v>
      </c>
    </row>
    <row r="48" spans="1:39" x14ac:dyDescent="0.25">
      <c r="A48" s="42" t="s">
        <v>43</v>
      </c>
      <c r="B48" s="21">
        <v>45596</v>
      </c>
      <c r="C48" s="22">
        <v>6025526.9299999997</v>
      </c>
      <c r="D48" s="22">
        <v>5653932.6699999999</v>
      </c>
      <c r="E48" s="23">
        <f t="shared" si="9"/>
        <v>6.1670002361104675E-2</v>
      </c>
      <c r="F48" s="22">
        <v>0</v>
      </c>
      <c r="G48" s="22">
        <v>15063.817325</v>
      </c>
      <c r="H48" s="22">
        <v>356530.44267499977</v>
      </c>
      <c r="I48" s="22">
        <v>53479.566401249962</v>
      </c>
      <c r="J48" s="22">
        <v>0</v>
      </c>
    </row>
    <row r="49" spans="1:10" x14ac:dyDescent="0.25">
      <c r="A49" s="42"/>
      <c r="B49" s="24" t="s">
        <v>17</v>
      </c>
      <c r="C49" s="22">
        <v>23148756.609999999</v>
      </c>
      <c r="D49" s="22">
        <v>21385503.829999998</v>
      </c>
      <c r="E49" s="23">
        <f t="shared" si="9"/>
        <v>7.6170517911890612E-2</v>
      </c>
      <c r="F49" s="22">
        <v>0</v>
      </c>
      <c r="G49" s="22">
        <v>57871.891524999999</v>
      </c>
      <c r="H49" s="22">
        <v>1705380.8884750011</v>
      </c>
      <c r="I49" s="22">
        <v>255807.13327125</v>
      </c>
      <c r="J49" s="22">
        <v>0</v>
      </c>
    </row>
    <row r="50" spans="1:10" x14ac:dyDescent="0.25">
      <c r="A50" s="45" t="s">
        <v>27</v>
      </c>
      <c r="B50" s="15">
        <v>45596</v>
      </c>
      <c r="C50" s="14">
        <v>25390295.809999999</v>
      </c>
      <c r="D50" s="14">
        <v>24041818.039999999</v>
      </c>
      <c r="E50" s="27">
        <f t="shared" si="9"/>
        <v>5.3109966898018571E-2</v>
      </c>
      <c r="F50" s="14">
        <v>0</v>
      </c>
      <c r="G50" s="26">
        <v>61948.299524999995</v>
      </c>
      <c r="H50" s="14">
        <v>1286529.4704749994</v>
      </c>
      <c r="I50" s="14">
        <v>192979.42057124991</v>
      </c>
      <c r="J50" s="14">
        <v>0</v>
      </c>
    </row>
    <row r="51" spans="1:10" x14ac:dyDescent="0.25">
      <c r="A51" s="46"/>
      <c r="B51" s="10" t="s">
        <v>17</v>
      </c>
      <c r="C51" s="14">
        <v>83704910.640000001</v>
      </c>
      <c r="D51" s="14">
        <v>78172492.120000005</v>
      </c>
      <c r="E51" s="27">
        <f t="shared" si="9"/>
        <v>6.6094312480589681E-2</v>
      </c>
      <c r="F51" s="14">
        <v>187185</v>
      </c>
      <c r="G51" s="26">
        <v>205092.13410000002</v>
      </c>
      <c r="H51" s="14">
        <v>5140141.3858999955</v>
      </c>
      <c r="I51" s="14">
        <v>771021.20788499992</v>
      </c>
      <c r="J51" s="14">
        <v>0</v>
      </c>
    </row>
    <row r="52" spans="1:10" x14ac:dyDescent="0.25">
      <c r="A52" s="48" t="s">
        <v>47</v>
      </c>
      <c r="B52" s="21">
        <v>45596</v>
      </c>
      <c r="C52" s="22">
        <v>713196.84</v>
      </c>
      <c r="D52" s="22">
        <v>671887.12</v>
      </c>
      <c r="E52" s="23">
        <f t="shared" ref="E52:E53" si="10">IF(C52=0,"N/A",+(C52-D52)/C52)</f>
        <v>5.7921905542935345E-2</v>
      </c>
      <c r="F52" s="22">
        <v>34242.5</v>
      </c>
      <c r="G52" s="22">
        <v>1782.9920999999999</v>
      </c>
      <c r="H52" s="22">
        <v>5284.2278999999726</v>
      </c>
      <c r="I52" s="22">
        <v>792.63418499999591</v>
      </c>
      <c r="J52" s="22">
        <v>0</v>
      </c>
    </row>
    <row r="53" spans="1:10" x14ac:dyDescent="0.25">
      <c r="A53" s="49"/>
      <c r="B53" s="24" t="s">
        <v>17</v>
      </c>
      <c r="C53" s="22">
        <v>2715395.04</v>
      </c>
      <c r="D53" s="22">
        <v>2433441.69</v>
      </c>
      <c r="E53" s="23">
        <f t="shared" si="10"/>
        <v>0.10383511269874017</v>
      </c>
      <c r="F53" s="22">
        <v>136452.5</v>
      </c>
      <c r="G53" s="22">
        <v>6788.4876000000004</v>
      </c>
      <c r="H53" s="22">
        <v>138712.3624000001</v>
      </c>
      <c r="I53" s="22">
        <v>20806.854359999998</v>
      </c>
      <c r="J53" s="22">
        <v>0</v>
      </c>
    </row>
    <row r="54" spans="1:10" x14ac:dyDescent="0.25">
      <c r="A54" s="45" t="s">
        <v>39</v>
      </c>
      <c r="B54" s="15">
        <v>45596</v>
      </c>
      <c r="C54" s="14">
        <v>180426385.22</v>
      </c>
      <c r="D54" s="14">
        <v>166797418.86000001</v>
      </c>
      <c r="E54" s="27">
        <f t="shared" si="9"/>
        <v>7.5537545927009092E-2</v>
      </c>
      <c r="F54" s="14">
        <v>0</v>
      </c>
      <c r="G54" s="26">
        <v>434829</v>
      </c>
      <c r="H54" s="14">
        <v>13194137.359999985</v>
      </c>
      <c r="I54" s="14">
        <v>1979120.6039999975</v>
      </c>
      <c r="J54" s="14">
        <v>0</v>
      </c>
    </row>
    <row r="55" spans="1:10" x14ac:dyDescent="0.25">
      <c r="A55" s="46"/>
      <c r="B55" s="10" t="s">
        <v>17</v>
      </c>
      <c r="C55" s="14">
        <v>582048639.22000003</v>
      </c>
      <c r="D55" s="14">
        <v>523239564.80000001</v>
      </c>
      <c r="E55" s="27">
        <f t="shared" si="9"/>
        <v>0.10103807561307886</v>
      </c>
      <c r="F55" s="14">
        <v>0</v>
      </c>
      <c r="G55" s="26">
        <v>1398722.8900000001</v>
      </c>
      <c r="H55" s="14">
        <v>57410351.530000016</v>
      </c>
      <c r="I55" s="14">
        <v>8611552.7294999957</v>
      </c>
      <c r="J55" s="14">
        <v>0</v>
      </c>
    </row>
    <row r="56" spans="1:10" x14ac:dyDescent="0.25">
      <c r="A56" s="48" t="s">
        <v>48</v>
      </c>
      <c r="B56" s="21">
        <v>45596</v>
      </c>
      <c r="C56" s="22">
        <v>1002691.81</v>
      </c>
      <c r="D56" s="22">
        <v>907605.1</v>
      </c>
      <c r="E56" s="23">
        <f t="shared" si="9"/>
        <v>9.4831441776711101E-2</v>
      </c>
      <c r="F56" s="22">
        <v>2830</v>
      </c>
      <c r="G56" s="22">
        <v>2506.7295250000002</v>
      </c>
      <c r="H56" s="22">
        <v>89749.980475000077</v>
      </c>
      <c r="I56" s="22">
        <v>13462.497071250011</v>
      </c>
      <c r="J56" s="22">
        <v>0</v>
      </c>
    </row>
    <row r="57" spans="1:10" x14ac:dyDescent="0.25">
      <c r="A57" s="49"/>
      <c r="B57" s="24" t="s">
        <v>17</v>
      </c>
      <c r="C57" s="22">
        <v>3025325.76</v>
      </c>
      <c r="D57" s="22">
        <v>2727722.5</v>
      </c>
      <c r="E57" s="23">
        <f t="shared" si="9"/>
        <v>9.8370649513128725E-2</v>
      </c>
      <c r="F57" s="22">
        <v>9360</v>
      </c>
      <c r="G57" s="22">
        <v>7563.3144000000011</v>
      </c>
      <c r="H57" s="22">
        <v>280679.9455999998</v>
      </c>
      <c r="I57" s="22">
        <v>42101.991840000017</v>
      </c>
      <c r="J57" s="22">
        <v>0</v>
      </c>
    </row>
    <row r="58" spans="1:10" x14ac:dyDescent="0.25">
      <c r="A58" s="47" t="s">
        <v>41</v>
      </c>
      <c r="B58" s="15">
        <v>45596</v>
      </c>
      <c r="C58" s="14">
        <v>14861528.52</v>
      </c>
      <c r="D58" s="14">
        <v>13833551.41</v>
      </c>
      <c r="E58" s="27">
        <f t="shared" si="9"/>
        <v>6.9170348703808796E-2</v>
      </c>
      <c r="F58" s="14">
        <v>0</v>
      </c>
      <c r="G58" s="26">
        <v>37153.821300000003</v>
      </c>
      <c r="H58" s="14">
        <v>990823.28869999945</v>
      </c>
      <c r="I58" s="14">
        <v>148623.49330499992</v>
      </c>
      <c r="J58" s="14">
        <v>0</v>
      </c>
    </row>
    <row r="59" spans="1:10" x14ac:dyDescent="0.25">
      <c r="A59" s="47"/>
      <c r="B59" s="10" t="s">
        <v>17</v>
      </c>
      <c r="C59" s="14">
        <v>52882457.209999993</v>
      </c>
      <c r="D59" s="14">
        <v>48306290.140000001</v>
      </c>
      <c r="E59" s="27">
        <f t="shared" si="9"/>
        <v>8.6534690546388723E-2</v>
      </c>
      <c r="F59" s="14">
        <v>0</v>
      </c>
      <c r="G59" s="26">
        <v>132206.143025</v>
      </c>
      <c r="H59" s="14">
        <v>4443960.9269749932</v>
      </c>
      <c r="I59" s="14">
        <v>666594.13904624968</v>
      </c>
      <c r="J59" s="14">
        <v>0</v>
      </c>
    </row>
    <row r="60" spans="1:10" x14ac:dyDescent="0.25">
      <c r="A60" s="48" t="s">
        <v>40</v>
      </c>
      <c r="B60" s="21">
        <v>45596</v>
      </c>
      <c r="C60" s="22">
        <v>269270893.06</v>
      </c>
      <c r="D60" s="22">
        <v>242111011.81</v>
      </c>
      <c r="E60" s="23">
        <f t="shared" si="9"/>
        <v>0.10086452695036789</v>
      </c>
      <c r="F60" s="22">
        <v>0</v>
      </c>
      <c r="G60" s="22">
        <v>650824.57999999996</v>
      </c>
      <c r="H60" s="22">
        <v>26509056.670000002</v>
      </c>
      <c r="I60" s="22">
        <v>3976358.5005000001</v>
      </c>
      <c r="J60" s="22">
        <v>0</v>
      </c>
    </row>
    <row r="61" spans="1:10" x14ac:dyDescent="0.25">
      <c r="A61" s="49"/>
      <c r="B61" s="24" t="s">
        <v>17</v>
      </c>
      <c r="C61" s="22">
        <v>807672954.55999994</v>
      </c>
      <c r="D61" s="22">
        <v>707831481.76999998</v>
      </c>
      <c r="E61" s="23">
        <f t="shared" si="9"/>
        <v>0.12361621399640788</v>
      </c>
      <c r="F61" s="22">
        <v>0</v>
      </c>
      <c r="G61" s="22">
        <v>1943789.44</v>
      </c>
      <c r="H61" s="22">
        <v>97897683.349999964</v>
      </c>
      <c r="I61" s="22">
        <v>14684652.502499998</v>
      </c>
      <c r="J61" s="22">
        <v>0</v>
      </c>
    </row>
    <row r="62" spans="1:10" x14ac:dyDescent="0.25">
      <c r="A62" s="47" t="s">
        <v>44</v>
      </c>
      <c r="B62" s="15">
        <v>45596</v>
      </c>
      <c r="C62" s="14">
        <v>0</v>
      </c>
      <c r="D62" s="14">
        <v>0</v>
      </c>
      <c r="E62" s="27" t="str">
        <f t="shared" ref="E62:E63" si="11">IF(C62=0,"N/A",+(C62-D62)/C62)</f>
        <v>N/A</v>
      </c>
      <c r="F62" s="14">
        <v>0</v>
      </c>
      <c r="G62" s="26">
        <v>0</v>
      </c>
      <c r="H62" s="14">
        <v>0</v>
      </c>
      <c r="I62" s="14">
        <v>0</v>
      </c>
      <c r="J62" s="14">
        <v>0</v>
      </c>
    </row>
    <row r="63" spans="1:10" x14ac:dyDescent="0.25">
      <c r="A63" s="47"/>
      <c r="B63" s="10" t="s">
        <v>17</v>
      </c>
      <c r="C63" s="14">
        <v>89847.21</v>
      </c>
      <c r="D63" s="14">
        <v>74475.149999999994</v>
      </c>
      <c r="E63" s="27">
        <f t="shared" si="11"/>
        <v>0.17109112236206345</v>
      </c>
      <c r="F63" s="14">
        <v>762</v>
      </c>
      <c r="G63" s="26">
        <v>224.61802500000002</v>
      </c>
      <c r="H63" s="14">
        <v>1.9750000119529432E-3</v>
      </c>
      <c r="I63" s="14">
        <v>2.9625000179294146E-4</v>
      </c>
      <c r="J63" s="14">
        <v>0</v>
      </c>
    </row>
    <row r="64" spans="1:10" x14ac:dyDescent="0.25">
      <c r="A64" s="48" t="s">
        <v>46</v>
      </c>
      <c r="B64" s="21">
        <v>45596</v>
      </c>
      <c r="C64" s="22">
        <v>28491097.989999998</v>
      </c>
      <c r="D64" s="22">
        <v>25700109.34</v>
      </c>
      <c r="E64" s="23">
        <f t="shared" ref="E64:E65" si="12">IF(C64=0,"N/A",+(C64-D64)/C64)</f>
        <v>9.79600242496656E-2</v>
      </c>
      <c r="F64" s="22">
        <v>1404127.12</v>
      </c>
      <c r="G64" s="22">
        <v>67652.097174999988</v>
      </c>
      <c r="H64" s="22">
        <v>1319209.4328249984</v>
      </c>
      <c r="I64" s="22">
        <v>197881.41492374975</v>
      </c>
      <c r="J64" s="22">
        <v>0</v>
      </c>
    </row>
    <row r="65" spans="1:10" x14ac:dyDescent="0.25">
      <c r="A65" s="49"/>
      <c r="B65" s="24" t="s">
        <v>17</v>
      </c>
      <c r="C65" s="22">
        <v>80145334.739999995</v>
      </c>
      <c r="D65" s="22">
        <v>72100820.019999996</v>
      </c>
      <c r="E65" s="23">
        <f t="shared" si="12"/>
        <v>0.100374085978894</v>
      </c>
      <c r="F65" s="22">
        <v>4492014.5999999996</v>
      </c>
      <c r="G65" s="22">
        <v>189067.97035000002</v>
      </c>
      <c r="H65" s="22">
        <v>3363432.1496499991</v>
      </c>
      <c r="I65" s="22">
        <v>504514.82244749978</v>
      </c>
      <c r="J65" s="22">
        <v>0</v>
      </c>
    </row>
    <row r="66" spans="1:10" ht="15" customHeight="1" x14ac:dyDescent="0.25">
      <c r="A66" s="47" t="s">
        <v>42</v>
      </c>
      <c r="B66" s="15">
        <v>45596</v>
      </c>
      <c r="C66" s="14">
        <v>0</v>
      </c>
      <c r="D66" s="14">
        <v>0</v>
      </c>
      <c r="E66" s="27" t="str">
        <f t="shared" si="9"/>
        <v>N/A</v>
      </c>
      <c r="F66" s="14">
        <v>0</v>
      </c>
      <c r="G66" s="26">
        <v>0</v>
      </c>
      <c r="H66" s="14">
        <v>0</v>
      </c>
      <c r="I66" s="14">
        <v>0</v>
      </c>
      <c r="J66" s="14">
        <v>0</v>
      </c>
    </row>
    <row r="67" spans="1:10" x14ac:dyDescent="0.25">
      <c r="A67" s="47"/>
      <c r="B67" s="10" t="s">
        <v>17</v>
      </c>
      <c r="C67" s="14">
        <v>0</v>
      </c>
      <c r="D67" s="14">
        <v>0</v>
      </c>
      <c r="E67" s="27" t="str">
        <f t="shared" si="9"/>
        <v>N/A</v>
      </c>
      <c r="F67" s="14">
        <v>0</v>
      </c>
      <c r="G67" s="26">
        <v>0</v>
      </c>
      <c r="H67" s="14">
        <v>0</v>
      </c>
      <c r="I67" s="14">
        <v>0</v>
      </c>
      <c r="J67" s="14">
        <v>0</v>
      </c>
    </row>
    <row r="68" spans="1:10" x14ac:dyDescent="0.25">
      <c r="A68" s="48" t="s">
        <v>45</v>
      </c>
      <c r="B68" s="21">
        <v>45596</v>
      </c>
      <c r="C68" s="22">
        <v>0</v>
      </c>
      <c r="D68" s="22">
        <v>2356.75</v>
      </c>
      <c r="E68" s="23" t="str">
        <f t="shared" si="9"/>
        <v>N/A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</row>
    <row r="69" spans="1:10" x14ac:dyDescent="0.25">
      <c r="A69" s="49"/>
      <c r="B69" s="24" t="s">
        <v>17</v>
      </c>
      <c r="C69" s="22">
        <v>260200.12</v>
      </c>
      <c r="D69" s="22">
        <v>258518.72</v>
      </c>
      <c r="E69" s="23">
        <f t="shared" si="9"/>
        <v>6.4619493642047287E-3</v>
      </c>
      <c r="F69" s="22">
        <v>4425.03</v>
      </c>
      <c r="G69" s="22">
        <v>634.33772499999986</v>
      </c>
      <c r="H69" s="22">
        <v>35774.482274999988</v>
      </c>
      <c r="I69" s="22">
        <v>5366.1729037500008</v>
      </c>
      <c r="J69" s="22">
        <v>0</v>
      </c>
    </row>
    <row r="70" spans="1:10" x14ac:dyDescent="0.25">
      <c r="A70" s="47" t="s">
        <v>55</v>
      </c>
      <c r="B70" s="15">
        <v>45596</v>
      </c>
      <c r="C70" s="14">
        <v>236847.23</v>
      </c>
      <c r="D70" s="14">
        <v>217241.48</v>
      </c>
      <c r="E70" s="27">
        <f t="shared" ref="E70:E71" si="13">IF(C70=0,"N/A",+(C70-D70)/C70)</f>
        <v>8.2778042200451318E-2</v>
      </c>
      <c r="F70" s="14">
        <v>8149.44</v>
      </c>
      <c r="G70" s="26">
        <v>592.11807500000009</v>
      </c>
      <c r="H70" s="14">
        <v>10864.191925000001</v>
      </c>
      <c r="I70" s="14">
        <v>1629.62878875</v>
      </c>
      <c r="J70" s="14">
        <v>0</v>
      </c>
    </row>
    <row r="71" spans="1:10" x14ac:dyDescent="0.25">
      <c r="A71" s="47"/>
      <c r="B71" s="10" t="s">
        <v>17</v>
      </c>
      <c r="C71" s="14">
        <v>1066803.52</v>
      </c>
      <c r="D71" s="14">
        <v>1002311.2</v>
      </c>
      <c r="E71" s="27">
        <f t="shared" si="13"/>
        <v>6.0453793778258311E-2</v>
      </c>
      <c r="F71" s="14">
        <v>21294.81</v>
      </c>
      <c r="G71" s="26">
        <v>2667.0088000000005</v>
      </c>
      <c r="H71" s="14">
        <v>40496.701200000061</v>
      </c>
      <c r="I71" s="14">
        <v>6074.5051799999992</v>
      </c>
      <c r="J71" s="14">
        <v>0</v>
      </c>
    </row>
    <row r="72" spans="1:10" ht="5.25" customHeight="1" x14ac:dyDescent="0.25">
      <c r="A72" s="9"/>
      <c r="B72" s="9"/>
      <c r="C72" s="10"/>
      <c r="D72" s="10"/>
      <c r="E72" s="11"/>
      <c r="F72" s="10"/>
      <c r="G72" s="10"/>
      <c r="H72" s="10"/>
      <c r="I72" s="10"/>
      <c r="J72" s="10"/>
    </row>
    <row r="73" spans="1:10" x14ac:dyDescent="0.25">
      <c r="A73" s="43" t="s">
        <v>53</v>
      </c>
      <c r="B73" s="16">
        <f>+B66</f>
        <v>45596</v>
      </c>
      <c r="C73" s="19">
        <f>+C46+C48+C50+C54+C58+C60+C66+C62+C68+C64+C52+C56+C70+C44</f>
        <v>576429289.48999989</v>
      </c>
      <c r="D73" s="19">
        <f>+D46+D48+D50+D54+D58+D60+D66+D62+D68+D64+D52+D56+D70+D44</f>
        <v>526714718.50999999</v>
      </c>
      <c r="E73" s="11">
        <f>IF(C73=0,"N/A",+(C73-D73)/C73)</f>
        <v>8.624574060763851E-2</v>
      </c>
      <c r="F73" s="19">
        <f t="shared" ref="F73:J74" si="14">+F46+F48+F50+F54+F58+F60+F66+F62+F68+F64+F52+F56+F70+F44</f>
        <v>1659545.4300000002</v>
      </c>
      <c r="G73" s="19">
        <f t="shared" si="14"/>
        <v>1392519.0902249999</v>
      </c>
      <c r="H73" s="19">
        <f t="shared" si="14"/>
        <v>46632161.919774987</v>
      </c>
      <c r="I73" s="19">
        <f t="shared" si="14"/>
        <v>6994824.2879662476</v>
      </c>
      <c r="J73" s="19">
        <f t="shared" si="14"/>
        <v>0</v>
      </c>
    </row>
    <row r="74" spans="1:10" x14ac:dyDescent="0.25">
      <c r="A74" s="43"/>
      <c r="B74" s="17" t="str">
        <f>+B67</f>
        <v>FYTD</v>
      </c>
      <c r="C74" s="19">
        <f>+C47+C49+C51+C55+C59+C61+C67+C63+C69+C65+C53+C57+C71+C45</f>
        <v>1788641551.7599998</v>
      </c>
      <c r="D74" s="19">
        <f>+D47+D49+D51+D55+D59+D61+D67+D63+D69+D65+D53+D57+D71+D45</f>
        <v>1594903912.1800001</v>
      </c>
      <c r="E74" s="11">
        <f>IF(C74=0,"N/A",+(C74-D74)/C74)</f>
        <v>0.10831551989238111</v>
      </c>
      <c r="F74" s="19">
        <f t="shared" si="14"/>
        <v>5450576.8699999992</v>
      </c>
      <c r="G74" s="19">
        <f t="shared" si="14"/>
        <v>4309318.1133749988</v>
      </c>
      <c r="H74" s="19">
        <f t="shared" si="14"/>
        <v>184032945.71662501</v>
      </c>
      <c r="I74" s="19">
        <f t="shared" si="14"/>
        <v>27604941.858682498</v>
      </c>
      <c r="J74" s="19">
        <f t="shared" si="14"/>
        <v>0</v>
      </c>
    </row>
    <row r="75" spans="1:10" x14ac:dyDescent="0.25">
      <c r="A75" s="4" t="s">
        <v>76</v>
      </c>
      <c r="I75" s="12"/>
    </row>
    <row r="76" spans="1:10" x14ac:dyDescent="0.25">
      <c r="A76" s="4"/>
      <c r="I76" s="12"/>
    </row>
    <row r="77" spans="1:10" x14ac:dyDescent="0.25">
      <c r="A77" s="4"/>
      <c r="I77" s="12"/>
    </row>
    <row r="78" spans="1:10" x14ac:dyDescent="0.25">
      <c r="A78" s="4"/>
      <c r="I78" s="12"/>
    </row>
    <row r="80" spans="1:10" ht="23.25" x14ac:dyDescent="0.35">
      <c r="A80" s="50" t="s">
        <v>29</v>
      </c>
      <c r="B80" s="50"/>
      <c r="C80" s="50"/>
      <c r="D80" s="50"/>
      <c r="E80" s="50"/>
      <c r="F80" s="50"/>
      <c r="G80" s="50"/>
      <c r="H80" s="50"/>
      <c r="I80" s="50"/>
      <c r="J80" s="50"/>
    </row>
    <row r="81" spans="1:10" ht="23.25" x14ac:dyDescent="0.35">
      <c r="A81" s="50">
        <f>+A2</f>
        <v>45596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5">
      <c r="A82" s="51" t="s">
        <v>2</v>
      </c>
      <c r="B82" s="17" t="s">
        <v>3</v>
      </c>
      <c r="C82" s="18"/>
      <c r="D82" s="18"/>
      <c r="E82" s="18"/>
      <c r="F82" s="18" t="s">
        <v>20</v>
      </c>
      <c r="G82" s="18" t="s">
        <v>19</v>
      </c>
      <c r="H82" s="18"/>
      <c r="I82" s="18" t="s">
        <v>18</v>
      </c>
      <c r="J82" s="18" t="s">
        <v>10</v>
      </c>
    </row>
    <row r="83" spans="1:10" x14ac:dyDescent="0.25">
      <c r="A83" s="52"/>
      <c r="B83" s="17" t="s">
        <v>17</v>
      </c>
      <c r="C83" s="33" t="s">
        <v>6</v>
      </c>
      <c r="D83" s="33" t="s">
        <v>0</v>
      </c>
      <c r="E83" s="33" t="s">
        <v>7</v>
      </c>
      <c r="F83" s="33" t="s">
        <v>23</v>
      </c>
      <c r="G83" s="33" t="s">
        <v>32</v>
      </c>
      <c r="H83" s="33" t="s">
        <v>1</v>
      </c>
      <c r="I83" s="33" t="s">
        <v>21</v>
      </c>
      <c r="J83" s="33" t="s">
        <v>22</v>
      </c>
    </row>
    <row r="84" spans="1:10" x14ac:dyDescent="0.25">
      <c r="A84" s="43" t="s">
        <v>30</v>
      </c>
      <c r="B84" s="16">
        <f>+B73</f>
        <v>45596</v>
      </c>
      <c r="C84" s="19">
        <f>+C73+C33</f>
        <v>593105471.2299999</v>
      </c>
      <c r="D84" s="19">
        <f>+D73+D33</f>
        <v>543503784.14999998</v>
      </c>
      <c r="E84" s="11">
        <f t="shared" ref="E84:E85" si="15">+(C84-D84)/C84</f>
        <v>8.3630466225736305E-2</v>
      </c>
      <c r="F84" s="19">
        <f t="shared" ref="F84:J85" si="16">+F73+F33</f>
        <v>1662145.4300000002</v>
      </c>
      <c r="G84" s="19">
        <f t="shared" si="16"/>
        <v>1434329.9245749998</v>
      </c>
      <c r="H84" s="19">
        <f t="shared" si="16"/>
        <v>46998314.404624984</v>
      </c>
      <c r="I84" s="19">
        <f t="shared" si="16"/>
        <v>7049747.1606937479</v>
      </c>
      <c r="J84" s="19">
        <f t="shared" si="16"/>
        <v>78824.649999999994</v>
      </c>
    </row>
    <row r="85" spans="1:10" x14ac:dyDescent="0.25">
      <c r="A85" s="43"/>
      <c r="B85" s="16" t="str">
        <f>+B74</f>
        <v>FYTD</v>
      </c>
      <c r="C85" s="19">
        <f>+C74+C34</f>
        <v>1836623505.0899997</v>
      </c>
      <c r="D85" s="19">
        <f>+D74+D34</f>
        <v>1638575044.1000001</v>
      </c>
      <c r="E85" s="11">
        <f t="shared" si="15"/>
        <v>0.10783291210263293</v>
      </c>
      <c r="F85" s="19">
        <f t="shared" si="16"/>
        <v>5466056.8699999992</v>
      </c>
      <c r="G85" s="19">
        <f t="shared" si="16"/>
        <v>4428903.7466999991</v>
      </c>
      <c r="H85" s="19">
        <f t="shared" si="16"/>
        <v>188451365.18330002</v>
      </c>
      <c r="I85" s="19">
        <f t="shared" si="16"/>
        <v>28267704.780487496</v>
      </c>
      <c r="J85" s="19">
        <f t="shared" si="16"/>
        <v>299941.30000000005</v>
      </c>
    </row>
    <row r="86" spans="1:10" x14ac:dyDescent="0.25">
      <c r="A86" s="44" t="s">
        <v>76</v>
      </c>
      <c r="B86" s="44"/>
      <c r="C86" s="44"/>
      <c r="D86" s="44"/>
      <c r="E86" s="44"/>
      <c r="F86" s="44"/>
      <c r="G86" s="44"/>
      <c r="H86" s="44"/>
      <c r="I86" s="44"/>
      <c r="J86" s="44"/>
    </row>
    <row r="87" spans="1:10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</row>
    <row r="88" spans="1:10" x14ac:dyDescent="0.25">
      <c r="A88" s="53" t="s">
        <v>9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29.25" customHeight="1" x14ac:dyDescent="0.25">
      <c r="A89" s="53" t="s">
        <v>12</v>
      </c>
      <c r="B89" s="53"/>
      <c r="C89" s="53"/>
      <c r="D89" s="53"/>
      <c r="E89" s="53"/>
      <c r="F89" s="53"/>
      <c r="G89" s="53"/>
      <c r="H89" s="53"/>
      <c r="I89" s="53"/>
      <c r="J89" s="53"/>
    </row>
    <row r="90" spans="1:10" x14ac:dyDescent="0.25">
      <c r="A90" s="54" t="s">
        <v>33</v>
      </c>
      <c r="B90" s="55"/>
      <c r="C90" s="55"/>
      <c r="D90" s="55"/>
      <c r="E90" s="55"/>
      <c r="F90" s="55"/>
      <c r="G90" s="55"/>
      <c r="H90" s="55"/>
      <c r="I90" s="55"/>
      <c r="J90" s="55"/>
    </row>
    <row r="91" spans="1:10" ht="29.25" customHeight="1" x14ac:dyDescent="0.25">
      <c r="A91" s="53" t="s">
        <v>34</v>
      </c>
      <c r="B91" s="53"/>
      <c r="C91" s="53"/>
      <c r="D91" s="53"/>
      <c r="E91" s="53"/>
      <c r="F91" s="53"/>
      <c r="G91" s="53"/>
      <c r="H91" s="53"/>
      <c r="I91" s="53"/>
      <c r="J91" s="53"/>
    </row>
    <row r="92" spans="1:10" x14ac:dyDescent="0.25">
      <c r="A92" s="53" t="s">
        <v>8</v>
      </c>
      <c r="B92" s="53"/>
      <c r="C92" s="53"/>
      <c r="D92" s="53"/>
      <c r="E92" s="53"/>
      <c r="F92" s="53"/>
      <c r="G92" s="53"/>
      <c r="H92" s="53"/>
      <c r="I92" s="53"/>
      <c r="J92" s="53"/>
    </row>
    <row r="93" spans="1:10" x14ac:dyDescent="0.25">
      <c r="A93" s="53" t="s">
        <v>11</v>
      </c>
      <c r="B93" s="53"/>
      <c r="C93" s="53"/>
      <c r="D93" s="53"/>
      <c r="E93" s="53"/>
      <c r="F93" s="53"/>
      <c r="G93" s="53"/>
      <c r="H93" s="53"/>
      <c r="I93" s="53"/>
      <c r="J93" s="32"/>
    </row>
    <row r="94" spans="1:10" x14ac:dyDescent="0.25">
      <c r="A94" s="56" t="s">
        <v>57</v>
      </c>
      <c r="B94" s="56"/>
      <c r="C94" s="56"/>
      <c r="D94" s="56"/>
      <c r="E94" s="56"/>
      <c r="F94" s="56"/>
      <c r="G94" s="56"/>
      <c r="H94" s="56"/>
      <c r="I94" s="56"/>
      <c r="J94" s="32"/>
    </row>
    <row r="95" spans="1:10" x14ac:dyDescent="0.25">
      <c r="A95" s="44" t="s">
        <v>31</v>
      </c>
      <c r="B95" s="44"/>
      <c r="C95" s="44"/>
      <c r="D95" s="44"/>
      <c r="E95" s="44"/>
      <c r="F95" s="44"/>
      <c r="G95" s="44"/>
      <c r="H95" s="44"/>
      <c r="I95" s="44"/>
      <c r="J95" s="44"/>
    </row>
    <row r="96" spans="1:10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</row>
    <row r="97" spans="1:10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</row>
    <row r="98" spans="1:10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</row>
  </sheetData>
  <mergeCells count="52">
    <mergeCell ref="A44:A45"/>
    <mergeCell ref="A18:A19"/>
    <mergeCell ref="A20:A21"/>
    <mergeCell ref="A24:A25"/>
    <mergeCell ref="A22:A23"/>
    <mergeCell ref="A39:J39"/>
    <mergeCell ref="A41:J41"/>
    <mergeCell ref="A42:A43"/>
    <mergeCell ref="A46:A47"/>
    <mergeCell ref="A1:J1"/>
    <mergeCell ref="A2:J2"/>
    <mergeCell ref="A3:J3"/>
    <mergeCell ref="A4:A5"/>
    <mergeCell ref="A6:A7"/>
    <mergeCell ref="A40:J40"/>
    <mergeCell ref="A8:A9"/>
    <mergeCell ref="A10:A11"/>
    <mergeCell ref="A28:A29"/>
    <mergeCell ref="A33:A34"/>
    <mergeCell ref="A30:A31"/>
    <mergeCell ref="A26:A27"/>
    <mergeCell ref="A12:A13"/>
    <mergeCell ref="A14:A15"/>
    <mergeCell ref="A16:A17"/>
    <mergeCell ref="A98:J98"/>
    <mergeCell ref="A50:A51"/>
    <mergeCell ref="A97:J97"/>
    <mergeCell ref="A93:I93"/>
    <mergeCell ref="A95:J95"/>
    <mergeCell ref="A88:J88"/>
    <mergeCell ref="A89:J89"/>
    <mergeCell ref="A90:J90"/>
    <mergeCell ref="A91:J91"/>
    <mergeCell ref="A92:J92"/>
    <mergeCell ref="A70:A71"/>
    <mergeCell ref="A64:A65"/>
    <mergeCell ref="A94:I94"/>
    <mergeCell ref="A48:A49"/>
    <mergeCell ref="A84:A85"/>
    <mergeCell ref="A86:J86"/>
    <mergeCell ref="A54:A55"/>
    <mergeCell ref="A58:A59"/>
    <mergeCell ref="A60:A61"/>
    <mergeCell ref="A66:A67"/>
    <mergeCell ref="A73:A74"/>
    <mergeCell ref="A80:J80"/>
    <mergeCell ref="A62:A63"/>
    <mergeCell ref="A68:A69"/>
    <mergeCell ref="A82:A83"/>
    <mergeCell ref="A81:J81"/>
    <mergeCell ref="A52:A53"/>
    <mergeCell ref="A56:A57"/>
  </mergeCells>
  <pageMargins left="0.4" right="0.35" top="0.44" bottom="0.38" header="0.3" footer="0.3"/>
  <pageSetup scale="84" fitToHeight="0" orientation="landscape" r:id="rId1"/>
  <headerFooter>
    <oddFooter>&amp;RPage &amp;P of &amp;N</oddFooter>
  </headerFooter>
  <rowBreaks count="2" manualBreakCount="2">
    <brk id="38" max="9" man="1"/>
    <brk id="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AD3B-6FBE-40A8-B00A-ABD536D2B7E7}">
  <dimension ref="A2:J36"/>
  <sheetViews>
    <sheetView workbookViewId="0">
      <selection activeCell="I6" sqref="I6"/>
    </sheetView>
  </sheetViews>
  <sheetFormatPr defaultRowHeight="15" x14ac:dyDescent="0.25"/>
  <cols>
    <col min="1" max="1" width="20.7109375" bestFit="1" customWidth="1"/>
    <col min="2" max="2" width="4.28515625" customWidth="1"/>
    <col min="3" max="3" width="13.42578125" customWidth="1"/>
    <col min="5" max="6" width="13.42578125" customWidth="1"/>
    <col min="8" max="8" width="6.7109375" customWidth="1"/>
    <col min="9" max="10" width="15.42578125" bestFit="1" customWidth="1"/>
  </cols>
  <sheetData>
    <row r="2" spans="1:10" ht="23.25" x14ac:dyDescent="0.25">
      <c r="A2" s="57" t="s">
        <v>58</v>
      </c>
      <c r="B2" s="57"/>
      <c r="C2" s="57"/>
      <c r="D2" s="57"/>
      <c r="E2" s="57"/>
      <c r="F2" s="57"/>
      <c r="G2" s="57"/>
      <c r="H2" s="57"/>
      <c r="I2" s="7"/>
    </row>
    <row r="3" spans="1:10" ht="23.25" x14ac:dyDescent="0.35">
      <c r="A3" s="50">
        <v>45596</v>
      </c>
      <c r="B3" s="50"/>
      <c r="C3" s="50"/>
      <c r="D3" s="50"/>
      <c r="E3" s="50"/>
      <c r="F3" s="50"/>
      <c r="G3" s="50"/>
      <c r="H3" s="50"/>
      <c r="I3" s="8"/>
      <c r="J3" s="8"/>
    </row>
    <row r="4" spans="1:10" ht="23.25" x14ac:dyDescent="0.35">
      <c r="A4" s="8"/>
      <c r="B4" s="8"/>
      <c r="C4" s="8"/>
      <c r="D4" s="8"/>
      <c r="E4" s="8"/>
      <c r="F4" s="8"/>
      <c r="G4" s="8"/>
      <c r="H4" s="8"/>
      <c r="I4" s="8"/>
    </row>
    <row r="5" spans="1:10" ht="30" x14ac:dyDescent="0.25">
      <c r="C5" s="34" t="s">
        <v>59</v>
      </c>
      <c r="D5" s="34" t="s">
        <v>60</v>
      </c>
      <c r="E5" s="34" t="s">
        <v>61</v>
      </c>
      <c r="F5" s="35" t="s">
        <v>62</v>
      </c>
      <c r="G5" s="35" t="s">
        <v>7</v>
      </c>
    </row>
    <row r="6" spans="1:10" x14ac:dyDescent="0.25">
      <c r="A6" s="1" t="s">
        <v>64</v>
      </c>
      <c r="C6" s="36">
        <v>773400.61</v>
      </c>
      <c r="D6" s="2">
        <f>+IF(C6=0,"N/A",C6/C$18)</f>
        <v>1.3039849529563414E-3</v>
      </c>
      <c r="E6" s="36">
        <v>700323.1100000001</v>
      </c>
      <c r="F6" s="36">
        <f>+C6-E6</f>
        <v>73077.499999999884</v>
      </c>
      <c r="G6" s="2">
        <f>+IF(C6=0,"N/A",F6/C6)</f>
        <v>9.4488547145055765E-2</v>
      </c>
    </row>
    <row r="7" spans="1:10" x14ac:dyDescent="0.25">
      <c r="A7" s="1" t="s">
        <v>65</v>
      </c>
      <c r="C7" s="36">
        <v>11162857.970000003</v>
      </c>
      <c r="D7" s="2">
        <f t="shared" ref="D7:D17" si="0">+IF(C7=0,"N/A",C7/C$18)</f>
        <v>1.8821033545433557E-2</v>
      </c>
      <c r="E7" s="36">
        <v>10597339.129999999</v>
      </c>
      <c r="F7" s="36">
        <f t="shared" ref="F7:F18" si="1">+C7-E7</f>
        <v>565518.84000000358</v>
      </c>
      <c r="G7" s="2">
        <f t="shared" ref="G7:G18" si="2">+IF(C7=0,"N/A",F7/C7)</f>
        <v>5.0660757444001003E-2</v>
      </c>
    </row>
    <row r="8" spans="1:10" x14ac:dyDescent="0.25">
      <c r="A8" s="1" t="s">
        <v>66</v>
      </c>
      <c r="C8" s="36">
        <v>101252.33</v>
      </c>
      <c r="D8" s="2">
        <f t="shared" si="0"/>
        <v>1.7071555551497427E-4</v>
      </c>
      <c r="E8" s="36">
        <v>85120.810000000012</v>
      </c>
      <c r="F8" s="36">
        <f t="shared" si="1"/>
        <v>16131.51999999999</v>
      </c>
      <c r="G8" s="2">
        <f t="shared" si="2"/>
        <v>0.15931998799435024</v>
      </c>
    </row>
    <row r="9" spans="1:10" x14ac:dyDescent="0.25">
      <c r="A9" s="1" t="s">
        <v>67</v>
      </c>
      <c r="C9" s="36">
        <v>21378.65</v>
      </c>
      <c r="D9" s="2">
        <f t="shared" si="0"/>
        <v>3.6045275312777545E-5</v>
      </c>
      <c r="E9" s="36">
        <v>10115.85</v>
      </c>
      <c r="F9" s="36">
        <f t="shared" si="1"/>
        <v>11262.800000000001</v>
      </c>
      <c r="G9" s="2">
        <f t="shared" si="2"/>
        <v>0.52682465918100541</v>
      </c>
    </row>
    <row r="10" spans="1:10" x14ac:dyDescent="0.25">
      <c r="A10" s="1" t="s">
        <v>68</v>
      </c>
      <c r="C10" s="36">
        <v>33840276.190000013</v>
      </c>
      <c r="D10" s="2">
        <f t="shared" si="0"/>
        <v>5.7056085016078235E-2</v>
      </c>
      <c r="E10" s="36">
        <v>31827526.619999997</v>
      </c>
      <c r="F10" s="36">
        <f t="shared" si="1"/>
        <v>2012749.5700000152</v>
      </c>
      <c r="G10" s="2">
        <f t="shared" si="2"/>
        <v>5.9477929751495164E-2</v>
      </c>
    </row>
    <row r="11" spans="1:10" x14ac:dyDescent="0.25">
      <c r="A11" s="1" t="s">
        <v>69</v>
      </c>
      <c r="C11" s="36">
        <v>34911705.130000003</v>
      </c>
      <c r="D11" s="2">
        <f t="shared" si="0"/>
        <v>5.8862557881314212E-2</v>
      </c>
      <c r="E11" s="36">
        <v>32391479.439999998</v>
      </c>
      <c r="F11" s="36">
        <f t="shared" si="1"/>
        <v>2520225.6900000051</v>
      </c>
      <c r="G11" s="2">
        <f t="shared" si="2"/>
        <v>7.2188559126960206E-2</v>
      </c>
    </row>
    <row r="12" spans="1:10" x14ac:dyDescent="0.25">
      <c r="A12" s="1" t="s">
        <v>70</v>
      </c>
      <c r="C12" s="36">
        <v>70055506.390000015</v>
      </c>
      <c r="D12" s="2">
        <f t="shared" si="0"/>
        <v>0.11811643929825301</v>
      </c>
      <c r="E12" s="36">
        <v>66728188.289999999</v>
      </c>
      <c r="F12" s="36">
        <f t="shared" si="1"/>
        <v>3327318.1000000164</v>
      </c>
      <c r="G12" s="2">
        <f t="shared" si="2"/>
        <v>4.7495454268459476E-2</v>
      </c>
    </row>
    <row r="13" spans="1:10" x14ac:dyDescent="0.25">
      <c r="A13" s="1" t="s">
        <v>71</v>
      </c>
      <c r="C13" s="36">
        <v>113782667.55</v>
      </c>
      <c r="D13" s="2">
        <f t="shared" si="0"/>
        <v>0.19184221537197105</v>
      </c>
      <c r="E13" s="36">
        <v>108640337.00999998</v>
      </c>
      <c r="F13" s="36">
        <f t="shared" si="1"/>
        <v>5142330.5400000215</v>
      </c>
      <c r="G13" s="2">
        <f t="shared" si="2"/>
        <v>4.5194322217312274E-2</v>
      </c>
    </row>
    <row r="14" spans="1:10" x14ac:dyDescent="0.25">
      <c r="A14" s="1" t="s">
        <v>72</v>
      </c>
      <c r="C14" s="36">
        <v>16865462.370000001</v>
      </c>
      <c r="D14" s="2">
        <f t="shared" si="0"/>
        <v>2.8435857007057957E-2</v>
      </c>
      <c r="E14" s="36">
        <v>15837340.729999999</v>
      </c>
      <c r="F14" s="36">
        <f t="shared" si="1"/>
        <v>1028121.6400000025</v>
      </c>
      <c r="G14" s="2">
        <f t="shared" si="2"/>
        <v>6.0960181075664303E-2</v>
      </c>
    </row>
    <row r="15" spans="1:10" x14ac:dyDescent="0.25">
      <c r="A15" s="1" t="s">
        <v>73</v>
      </c>
      <c r="C15" s="36">
        <v>40147941.599999994</v>
      </c>
      <c r="D15" s="2">
        <f t="shared" si="0"/>
        <v>6.7691066003387215E-2</v>
      </c>
      <c r="E15" s="36">
        <v>37198683.459999993</v>
      </c>
      <c r="F15" s="36">
        <f t="shared" si="1"/>
        <v>2949258.1400000006</v>
      </c>
      <c r="G15" s="2">
        <f t="shared" si="2"/>
        <v>7.3459759640578964E-2</v>
      </c>
    </row>
    <row r="16" spans="1:10" x14ac:dyDescent="0.25">
      <c r="A16" s="1" t="s">
        <v>74</v>
      </c>
      <c r="C16" s="36">
        <v>227105655.66000003</v>
      </c>
      <c r="D16" s="2">
        <f t="shared" si="0"/>
        <v>0.38290939247115957</v>
      </c>
      <c r="E16" s="36">
        <v>197134063.20000005</v>
      </c>
      <c r="F16" s="36">
        <f t="shared" si="1"/>
        <v>29971592.459999979</v>
      </c>
      <c r="G16" s="2">
        <f t="shared" si="2"/>
        <v>0.13197202144921685</v>
      </c>
    </row>
    <row r="17" spans="1:8" x14ac:dyDescent="0.25">
      <c r="A17" s="1" t="s">
        <v>19</v>
      </c>
      <c r="C17" s="36">
        <v>44337366.77999977</v>
      </c>
      <c r="D17" s="2">
        <f t="shared" si="0"/>
        <v>7.4754607621561164E-2</v>
      </c>
      <c r="E17" s="36">
        <v>42353266.509871081</v>
      </c>
      <c r="F17" s="36">
        <f t="shared" si="1"/>
        <v>1984100.2701286897</v>
      </c>
      <c r="G17" s="2">
        <f t="shared" si="2"/>
        <v>4.4750070070099457E-2</v>
      </c>
    </row>
    <row r="18" spans="1:8" ht="15.75" thickBot="1" x14ac:dyDescent="0.3">
      <c r="A18" s="37" t="s">
        <v>54</v>
      </c>
      <c r="C18" s="38">
        <f>SUM(C6:C17)</f>
        <v>593105471.22999978</v>
      </c>
      <c r="D18" s="39">
        <f>SUM(D6:D17)</f>
        <v>1</v>
      </c>
      <c r="E18" s="38">
        <f>SUM(E6:E17)</f>
        <v>543503784.1598711</v>
      </c>
      <c r="F18" s="38">
        <f t="shared" si="1"/>
        <v>49601687.070128679</v>
      </c>
      <c r="G18" s="39">
        <f t="shared" si="2"/>
        <v>8.3630466209093007E-2</v>
      </c>
    </row>
    <row r="19" spans="1:8" ht="15.75" thickTop="1" x14ac:dyDescent="0.25">
      <c r="A19" s="40"/>
      <c r="B19" s="40"/>
      <c r="C19" s="40"/>
      <c r="D19" s="41"/>
    </row>
    <row r="21" spans="1:8" ht="23.25" x14ac:dyDescent="0.35">
      <c r="A21" s="50" t="s">
        <v>63</v>
      </c>
      <c r="B21" s="50"/>
      <c r="C21" s="50"/>
      <c r="D21" s="50"/>
      <c r="E21" s="50"/>
      <c r="F21" s="50"/>
      <c r="G21" s="50"/>
      <c r="H21" s="50"/>
    </row>
    <row r="22" spans="1:8" ht="30" x14ac:dyDescent="0.25">
      <c r="C22" s="34" t="s">
        <v>59</v>
      </c>
      <c r="D22" s="34" t="s">
        <v>60</v>
      </c>
      <c r="E22" s="34" t="s">
        <v>61</v>
      </c>
      <c r="F22" s="35" t="s">
        <v>62</v>
      </c>
      <c r="G22" s="35" t="s">
        <v>7</v>
      </c>
    </row>
    <row r="23" spans="1:8" x14ac:dyDescent="0.25">
      <c r="A23" s="1" t="s">
        <v>64</v>
      </c>
      <c r="C23" s="36">
        <v>9608673.2700000014</v>
      </c>
      <c r="D23" s="2">
        <f>+IF(C23=0,"N/A",C23/C$35)</f>
        <v>5.2317054874723217E-3</v>
      </c>
      <c r="E23" s="36">
        <v>8509064.9800000004</v>
      </c>
      <c r="F23" s="36">
        <f>+C23-E23</f>
        <v>1099608.290000001</v>
      </c>
      <c r="G23" s="2">
        <f>+IF(C23=0,"N/A",F23/C23)</f>
        <v>0.11443913838065188</v>
      </c>
    </row>
    <row r="24" spans="1:8" x14ac:dyDescent="0.25">
      <c r="A24" s="1" t="s">
        <v>65</v>
      </c>
      <c r="C24" s="36">
        <v>12186289.530000001</v>
      </c>
      <c r="D24" s="2">
        <f t="shared" ref="D24:D34" si="3">+IF(C24=0,"N/A",C24/C$35)</f>
        <v>6.6351592997841106E-3</v>
      </c>
      <c r="E24" s="36">
        <v>11510617.619999999</v>
      </c>
      <c r="F24" s="36">
        <f t="shared" ref="F24:F35" si="4">+C24-E24</f>
        <v>675671.91000000201</v>
      </c>
      <c r="G24" s="2">
        <f t="shared" ref="G24:G35" si="5">+IF(C24=0,"N/A",F24/C24)</f>
        <v>5.544525331821834E-2</v>
      </c>
    </row>
    <row r="25" spans="1:8" x14ac:dyDescent="0.25">
      <c r="A25" s="1" t="s">
        <v>66</v>
      </c>
      <c r="C25" s="36">
        <v>533973.06999999995</v>
      </c>
      <c r="D25" s="2">
        <f t="shared" si="3"/>
        <v>2.9073627148958531E-4</v>
      </c>
      <c r="E25" s="36">
        <v>457277.04000000004</v>
      </c>
      <c r="F25" s="36">
        <f t="shared" si="4"/>
        <v>76696.029999999912</v>
      </c>
      <c r="G25" s="2">
        <f t="shared" si="5"/>
        <v>0.14363276784726225</v>
      </c>
    </row>
    <row r="26" spans="1:8" x14ac:dyDescent="0.25">
      <c r="A26" s="1" t="s">
        <v>67</v>
      </c>
      <c r="C26" s="36">
        <v>38725.81</v>
      </c>
      <c r="D26" s="2">
        <f t="shared" si="3"/>
        <v>2.1085328535040351E-5</v>
      </c>
      <c r="E26" s="36">
        <v>61712.15</v>
      </c>
      <c r="F26" s="36">
        <f t="shared" si="4"/>
        <v>-22986.340000000004</v>
      </c>
      <c r="G26" s="2">
        <f t="shared" si="5"/>
        <v>-0.59356640958575191</v>
      </c>
    </row>
    <row r="27" spans="1:8" x14ac:dyDescent="0.25">
      <c r="A27" s="1" t="s">
        <v>68</v>
      </c>
      <c r="C27" s="36">
        <v>73629522.25999999</v>
      </c>
      <c r="D27" s="2">
        <f t="shared" si="3"/>
        <v>4.0089611210977039E-2</v>
      </c>
      <c r="E27" s="36">
        <v>70606509.999999985</v>
      </c>
      <c r="F27" s="36">
        <f t="shared" si="4"/>
        <v>3023012.2600000054</v>
      </c>
      <c r="G27" s="2">
        <f t="shared" si="5"/>
        <v>4.1057067426366944E-2</v>
      </c>
    </row>
    <row r="28" spans="1:8" x14ac:dyDescent="0.25">
      <c r="A28" s="1" t="s">
        <v>69</v>
      </c>
      <c r="C28" s="36">
        <v>267789484.76999998</v>
      </c>
      <c r="D28" s="2">
        <f t="shared" si="3"/>
        <v>0.14580532375190175</v>
      </c>
      <c r="E28" s="36">
        <v>249324495</v>
      </c>
      <c r="F28" s="36">
        <f t="shared" si="4"/>
        <v>18464989.769999981</v>
      </c>
      <c r="G28" s="2">
        <f t="shared" si="5"/>
        <v>6.8953378755178749E-2</v>
      </c>
    </row>
    <row r="29" spans="1:8" x14ac:dyDescent="0.25">
      <c r="A29" s="1" t="s">
        <v>70</v>
      </c>
      <c r="C29" s="36">
        <v>169433095.96000001</v>
      </c>
      <c r="D29" s="2">
        <f t="shared" si="3"/>
        <v>9.2252492408179926E-2</v>
      </c>
      <c r="E29" s="36">
        <v>160660376.22000003</v>
      </c>
      <c r="F29" s="36">
        <f t="shared" si="4"/>
        <v>8772719.7399999797</v>
      </c>
      <c r="G29" s="2">
        <f t="shared" si="5"/>
        <v>5.1776895713875497E-2</v>
      </c>
    </row>
    <row r="30" spans="1:8" x14ac:dyDescent="0.25">
      <c r="A30" s="1" t="s">
        <v>71</v>
      </c>
      <c r="C30" s="36">
        <v>246140913.78</v>
      </c>
      <c r="D30" s="2">
        <f t="shared" si="3"/>
        <v>0.13401816599746633</v>
      </c>
      <c r="E30" s="36">
        <v>234288553.86999997</v>
      </c>
      <c r="F30" s="36">
        <f t="shared" si="4"/>
        <v>11852359.910000026</v>
      </c>
      <c r="G30" s="2">
        <f t="shared" si="5"/>
        <v>4.8152741971997509E-2</v>
      </c>
    </row>
    <row r="31" spans="1:8" x14ac:dyDescent="0.25">
      <c r="A31" s="1" t="s">
        <v>72</v>
      </c>
      <c r="C31" s="36">
        <v>76882528.370000005</v>
      </c>
      <c r="D31" s="2">
        <f t="shared" si="3"/>
        <v>4.186079953617524E-2</v>
      </c>
      <c r="E31" s="36">
        <v>72719813.340000018</v>
      </c>
      <c r="F31" s="36">
        <f t="shared" si="4"/>
        <v>4162715.0299999863</v>
      </c>
      <c r="G31" s="2">
        <f t="shared" si="5"/>
        <v>5.4143836294857091E-2</v>
      </c>
    </row>
    <row r="32" spans="1:8" x14ac:dyDescent="0.25">
      <c r="A32" s="1" t="s">
        <v>73</v>
      </c>
      <c r="C32" s="36">
        <v>157636882.22999996</v>
      </c>
      <c r="D32" s="2">
        <f t="shared" si="3"/>
        <v>8.582972056773025E-2</v>
      </c>
      <c r="E32" s="36">
        <v>147357384.79000002</v>
      </c>
      <c r="F32" s="36">
        <f t="shared" si="4"/>
        <v>10279497.439999938</v>
      </c>
      <c r="G32" s="2">
        <f t="shared" si="5"/>
        <v>6.5209976844135029E-2</v>
      </c>
    </row>
    <row r="33" spans="1:7" x14ac:dyDescent="0.25">
      <c r="A33" s="1" t="s">
        <v>74</v>
      </c>
      <c r="C33" s="36">
        <v>661932134.59999979</v>
      </c>
      <c r="D33" s="2">
        <f t="shared" si="3"/>
        <v>0.36040709092828649</v>
      </c>
      <c r="E33" s="36">
        <v>533445703.36000001</v>
      </c>
      <c r="F33" s="36">
        <f t="shared" si="4"/>
        <v>128486431.23999977</v>
      </c>
      <c r="G33" s="2">
        <f t="shared" si="5"/>
        <v>0.19410816384921858</v>
      </c>
    </row>
    <row r="34" spans="1:7" x14ac:dyDescent="0.25">
      <c r="A34" s="1" t="s">
        <v>19</v>
      </c>
      <c r="C34" s="36">
        <v>160811281.43999994</v>
      </c>
      <c r="D34" s="2">
        <f t="shared" si="3"/>
        <v>8.7558109212001911E-2</v>
      </c>
      <c r="E34" s="36">
        <v>149633535.72987512</v>
      </c>
      <c r="F34" s="36">
        <f t="shared" si="4"/>
        <v>11177745.71012482</v>
      </c>
      <c r="G34" s="2">
        <f t="shared" si="5"/>
        <v>6.9508467378859448E-2</v>
      </c>
    </row>
    <row r="35" spans="1:7" ht="15.75" thickBot="1" x14ac:dyDescent="0.3">
      <c r="A35" s="37" t="s">
        <v>54</v>
      </c>
      <c r="C35" s="38">
        <f>SUM(C23:C34)</f>
        <v>1836623505.0899997</v>
      </c>
      <c r="D35" s="39">
        <f>SUM(D23:D34)</f>
        <v>1</v>
      </c>
      <c r="E35" s="38">
        <f>SUM(E23:E34)</f>
        <v>1638575044.099875</v>
      </c>
      <c r="F35" s="38">
        <f t="shared" si="4"/>
        <v>198048460.9901247</v>
      </c>
      <c r="G35" s="39">
        <f t="shared" si="5"/>
        <v>0.10783291210270107</v>
      </c>
    </row>
    <row r="36" spans="1:7" ht="15.75" thickTop="1" x14ac:dyDescent="0.25"/>
  </sheetData>
  <mergeCells count="3">
    <mergeCell ref="A2:H2"/>
    <mergeCell ref="A3:H3"/>
    <mergeCell ref="A21:H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October 2024 SW Data</vt:lpstr>
      <vt:lpstr>Bets By Sport</vt:lpstr>
      <vt:lpstr>'October 2024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2024-11-06T23:05:31Z</cp:lastPrinted>
  <dcterms:created xsi:type="dcterms:W3CDTF">2021-12-21T00:51:22Z</dcterms:created>
  <dcterms:modified xsi:type="dcterms:W3CDTF">2024-11-12T16:01:56Z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