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_ Monthly Sports Wagering Data\2024\"/>
    </mc:Choice>
  </mc:AlternateContent>
  <xr:revisionPtr revIDLastSave="0" documentId="13_ncr:1_{188C08CF-7688-4D3E-B835-351632E72588}" xr6:coauthVersionLast="36" xr6:coauthVersionMax="36" xr10:uidLastSave="{00000000-0000-0000-0000-000000000000}"/>
  <bookViews>
    <workbookView xWindow="0" yWindow="0" windowWidth="23040" windowHeight="9780" tabRatio="701" xr2:uid="{00000000-000D-0000-FFFF-FFFF00000000}"/>
  </bookViews>
  <sheets>
    <sheet name="July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'July 2024 SW Data'!$A$1:$J$98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8" l="1"/>
  <c r="E35" i="18"/>
  <c r="C35" i="18"/>
  <c r="G35" i="18" s="1"/>
  <c r="G34" i="18"/>
  <c r="D34" i="18"/>
  <c r="G33" i="18"/>
  <c r="D33" i="18"/>
  <c r="G32" i="18"/>
  <c r="D32" i="18"/>
  <c r="G31" i="18"/>
  <c r="D31" i="18"/>
  <c r="G30" i="18"/>
  <c r="D30" i="18"/>
  <c r="G29" i="18"/>
  <c r="D29" i="18"/>
  <c r="G28" i="18"/>
  <c r="D28" i="18"/>
  <c r="G27" i="18"/>
  <c r="G26" i="18"/>
  <c r="G25" i="18"/>
  <c r="D25" i="18"/>
  <c r="G24" i="18"/>
  <c r="D24" i="18"/>
  <c r="G23" i="18"/>
  <c r="D23" i="18"/>
  <c r="E18" i="18"/>
  <c r="C18" i="18"/>
  <c r="D14" i="18" s="1"/>
  <c r="G17" i="18"/>
  <c r="D17" i="18"/>
  <c r="G16" i="18"/>
  <c r="D16" i="18"/>
  <c r="G15" i="18"/>
  <c r="D15" i="18"/>
  <c r="G14" i="18"/>
  <c r="G13" i="18"/>
  <c r="G12" i="18"/>
  <c r="G11" i="18"/>
  <c r="G10" i="18"/>
  <c r="G9" i="18"/>
  <c r="G8" i="18"/>
  <c r="D8" i="18"/>
  <c r="G7" i="18"/>
  <c r="D7" i="18"/>
  <c r="G6" i="18"/>
  <c r="D6" i="18"/>
  <c r="F18" i="18" l="1"/>
  <c r="D11" i="18"/>
  <c r="D13" i="18"/>
  <c r="G18" i="18"/>
  <c r="D12" i="18"/>
  <c r="D26" i="18"/>
  <c r="D35" i="18" s="1"/>
  <c r="D9" i="18"/>
  <c r="D18" i="18" s="1"/>
  <c r="D10" i="18"/>
  <c r="D27" i="18"/>
  <c r="E45" i="14" l="1"/>
  <c r="E44" i="14"/>
  <c r="B74" i="14" l="1"/>
  <c r="B85" i="14" s="1"/>
  <c r="B34" i="14"/>
  <c r="E7" i="14" l="1"/>
  <c r="E6" i="14" l="1"/>
  <c r="A81" i="14" l="1"/>
  <c r="A40" i="14" l="1"/>
  <c r="B24" i="14"/>
  <c r="B10" i="14" s="1"/>
  <c r="B48" i="14" l="1"/>
  <c r="B46" i="14" s="1"/>
  <c r="B62" i="14"/>
  <c r="B70" i="14" s="1"/>
  <c r="B33" i="14"/>
  <c r="B18" i="14"/>
  <c r="B16" i="14" s="1"/>
  <c r="B26" i="14" s="1"/>
  <c r="B54" i="14" l="1"/>
  <c r="B50" i="14" s="1"/>
  <c r="B60" i="14" s="1"/>
  <c r="B58" i="14" s="1"/>
  <c r="B52" i="14" s="1"/>
  <c r="B44" i="14"/>
  <c r="B14" i="14"/>
  <c r="B6" i="14" s="1"/>
  <c r="B28" i="14" s="1"/>
  <c r="B12" i="14" s="1"/>
  <c r="B20" i="14" s="1"/>
  <c r="B30" i="14"/>
  <c r="B68" i="14"/>
  <c r="B56" i="14"/>
  <c r="B66" i="14"/>
  <c r="B73" i="14" s="1"/>
  <c r="B84" i="14" s="1"/>
  <c r="B22" i="14" l="1"/>
  <c r="B8" i="14" s="1"/>
  <c r="B64" i="14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6" i="14"/>
  <c r="E20" i="14"/>
  <c r="E12" i="14"/>
  <c r="E48" i="14"/>
  <c r="E54" i="14"/>
  <c r="E50" i="14"/>
  <c r="E51" i="14"/>
  <c r="E61" i="14"/>
  <c r="E13" i="14"/>
  <c r="E49" i="14"/>
  <c r="E55" i="14"/>
  <c r="E70" i="14" l="1"/>
  <c r="G74" i="14"/>
  <c r="J74" i="14"/>
  <c r="I74" i="14"/>
  <c r="D74" i="14"/>
  <c r="F74" i="14"/>
  <c r="C74" i="14"/>
  <c r="G73" i="14"/>
  <c r="D73" i="14"/>
  <c r="C73" i="14"/>
  <c r="J73" i="14"/>
  <c r="F73" i="14"/>
  <c r="I73" i="14"/>
  <c r="H74" i="14"/>
  <c r="E71" i="14"/>
  <c r="E11" i="14"/>
  <c r="J33" i="14"/>
  <c r="J34" i="14"/>
  <c r="E52" i="14"/>
  <c r="I34" i="14"/>
  <c r="E10" i="14"/>
  <c r="C33" i="14"/>
  <c r="C34" i="14"/>
  <c r="I33" i="14"/>
  <c r="D33" i="14"/>
  <c r="D34" i="14"/>
  <c r="E57" i="14"/>
  <c r="G33" i="14"/>
  <c r="F33" i="14"/>
  <c r="G34" i="14"/>
  <c r="F34" i="14"/>
  <c r="E56" i="14"/>
  <c r="H33" i="14"/>
  <c r="E31" i="14"/>
  <c r="E9" i="14"/>
  <c r="E53" i="14"/>
  <c r="E64" i="14"/>
  <c r="E65" i="14"/>
  <c r="E68" i="14"/>
  <c r="E69" i="14"/>
  <c r="E62" i="14"/>
  <c r="E63" i="14"/>
  <c r="H73" i="14"/>
  <c r="E23" i="14"/>
  <c r="E21" i="14"/>
  <c r="E60" i="14"/>
  <c r="E58" i="14"/>
  <c r="E59" i="14"/>
  <c r="E29" i="14"/>
  <c r="E47" i="14"/>
  <c r="E28" i="14"/>
  <c r="E67" i="14"/>
  <c r="E46" i="14"/>
  <c r="H84" i="14" l="1"/>
  <c r="J84" i="14"/>
  <c r="H34" i="14"/>
  <c r="I85" i="14"/>
  <c r="E33" i="14"/>
  <c r="D84" i="14"/>
  <c r="E34" i="14"/>
  <c r="J85" i="14"/>
  <c r="G84" i="14"/>
  <c r="F85" i="14"/>
  <c r="F84" i="14"/>
  <c r="D85" i="14"/>
  <c r="G85" i="14"/>
  <c r="E74" i="14"/>
  <c r="C85" i="14"/>
  <c r="I84" i="14"/>
  <c r="C84" i="14"/>
  <c r="E73" i="14"/>
  <c r="H85" i="14" l="1"/>
  <c r="E84" i="14"/>
  <c r="E85" i="14"/>
</calcChain>
</file>

<file path=xl/sharedStrings.xml><?xml version="1.0" encoding="utf-8"?>
<sst xmlns="http://schemas.openxmlformats.org/spreadsheetml/2006/main" count="156" uniqueCount="76">
  <si>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</si>
  <si>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</si>
  <si>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</si>
  <si>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</si>
  <si>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</si>
  <si>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</si>
  <si>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</si>
  <si>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</si>
  <si>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</si>
  <si>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</si>
  <si>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</si>
  <si>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</si>
  <si>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</si>
  <si>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</si>
  <si>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</si>
  <si>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</si>
  <si>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</si>
  <si>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</si>
  <si>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</si>
  <si>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</si>
  <si>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</si>
  <si>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</si>
  <si>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</si>
  <si>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</si>
  <si>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</si>
  <si>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</si>
  <si>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</si>
  <si>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</si>
  <si>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</si>
  <si>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</si>
  <si>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</si>
  <si>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</si>
  <si>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</si>
  <si>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</si>
  <si>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</si>
  <si>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</si>
  <si>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</si>
  <si>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</si>
  <si>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</si>
  <si>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</si>
  <si>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</si>
  <si>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</si>
  <si>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</si>
  <si>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</si>
  <si>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</si>
  <si>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</si>
  <si>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</si>
  <si>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</si>
  <si>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</si>
  <si>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</si>
  <si>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</si>
  <si>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</si>
  <si>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</si>
  <si>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</si>
  <si>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Total</t>
  </si>
  <si>
    <t>Veterans Services</t>
  </si>
  <si>
    <t>Bally's</t>
  </si>
  <si>
    <t>Maryland Lottery and Gaming - Sports Wagering - Bet Type</t>
  </si>
  <si>
    <t>Total Wagered</t>
  </si>
  <si>
    <t>% of Total</t>
  </si>
  <si>
    <t>Total Payouts</t>
  </si>
  <si>
    <t>Hold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</si>
  <si>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</si>
  <si>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</si>
  <si>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</si>
  <si>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</si>
  <si>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</si>
  <si>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</si>
  <si>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</si>
  <si>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</si>
  <si>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</si>
  <si>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</si>
  <si>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</si>
  <si>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Fiscal Year 2025</t>
  </si>
  <si>
    <r>
      <t>- Promotional Play</t>
    </r>
    <r>
      <rPr>
        <sz val="11"/>
        <color theme="1"/>
        <rFont val="Calibri"/>
        <family val="2"/>
        <scheme val="minor"/>
      </rPr>
      <t xml:space="preserve"> is the deductible amount of complimentary play provided to customers by sports wagering operators. </t>
    </r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</si>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</sst>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" fontId="1" fillId="0" borderId="2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8"/>
  <sheetViews>
    <sheetView tabSelected="1" zoomScaleNormal="100" workbookViewId="0">
      <pane ySplit="2" topLeftCell="A73" activePane="bottomLeft" state="frozen"/>
      <selection pane="bottomLeft" activeCell="F102" sqref="F101:F102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57031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L1" s="7"/>
      <c r="M1" s="7"/>
      <c r="N1" s="7"/>
      <c r="O1" s="7"/>
      <c r="P1" s="7"/>
      <c r="Q1" s="30"/>
    </row>
    <row r="2" spans="1:39" ht="23.25" x14ac:dyDescent="0.35">
      <c r="A2" s="45">
        <v>45474</v>
      </c>
      <c r="B2" s="45"/>
      <c r="C2" s="45"/>
      <c r="D2" s="45"/>
      <c r="E2" s="45"/>
      <c r="F2" s="45"/>
      <c r="G2" s="45"/>
      <c r="H2" s="45"/>
      <c r="I2" s="45"/>
      <c r="J2" s="45"/>
      <c r="L2" s="8"/>
      <c r="M2" s="8"/>
      <c r="N2" s="8"/>
      <c r="O2" s="8"/>
      <c r="P2" s="8"/>
      <c r="Q2" s="29"/>
    </row>
    <row r="3" spans="1:39" ht="23.25" x14ac:dyDescent="0.3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</row>
    <row r="4" spans="1:39" x14ac:dyDescent="0.25">
      <c r="A4" s="46" t="s">
        <v>2</v>
      </c>
      <c r="B4" s="17" t="s">
        <v>3</v>
      </c>
      <c r="C4" s="18"/>
      <c r="D4" s="18"/>
      <c r="E4" s="18"/>
      <c r="F4" s="18" t="s">
        <v>20</v>
      </c>
      <c r="G4" s="18" t="s">
        <v>19</v>
      </c>
      <c r="H4" s="18"/>
      <c r="I4" s="18" t="s">
        <v>18</v>
      </c>
      <c r="J4" s="18" t="s">
        <v>10</v>
      </c>
    </row>
    <row r="5" spans="1:39" ht="15" customHeight="1" x14ac:dyDescent="0.25">
      <c r="A5" s="47"/>
      <c r="B5" s="17" t="s">
        <v>17</v>
      </c>
      <c r="C5" s="31" t="s">
        <v>6</v>
      </c>
      <c r="D5" s="31" t="s">
        <v>0</v>
      </c>
      <c r="E5" s="31" t="s">
        <v>7</v>
      </c>
      <c r="F5" s="31" t="s">
        <v>23</v>
      </c>
      <c r="G5" s="31" t="s">
        <v>32</v>
      </c>
      <c r="H5" s="31" t="s">
        <v>1</v>
      </c>
      <c r="I5" s="31" t="s">
        <v>21</v>
      </c>
      <c r="J5" s="31" t="s">
        <v>22</v>
      </c>
    </row>
    <row r="6" spans="1:39" x14ac:dyDescent="0.25">
      <c r="A6" s="42" t="s">
        <v>13</v>
      </c>
      <c r="B6" s="21">
        <f>+B14</f>
        <v>45474</v>
      </c>
      <c r="C6" s="22">
        <v>660678.63</v>
      </c>
      <c r="D6" s="22">
        <v>675237.55</v>
      </c>
      <c r="E6" s="23">
        <f t="shared" ref="E6:E29" si="0">IF(C6=0,"N/A",+(C6-D6)/C6)</f>
        <v>-2.2036311360638442E-2</v>
      </c>
      <c r="F6" s="22">
        <v>0</v>
      </c>
      <c r="G6" s="22">
        <v>1651.6965749999999</v>
      </c>
      <c r="H6" s="22">
        <v>3.4249999589519575E-3</v>
      </c>
      <c r="I6" s="22">
        <v>5.1374999384279363E-4</v>
      </c>
      <c r="J6" s="22">
        <v>381.61</v>
      </c>
    </row>
    <row r="7" spans="1:39" x14ac:dyDescent="0.25">
      <c r="A7" s="42"/>
      <c r="B7" s="24" t="s">
        <v>17</v>
      </c>
      <c r="C7" s="22">
        <v>660678.63</v>
      </c>
      <c r="D7" s="22">
        <v>675237.55</v>
      </c>
      <c r="E7" s="23">
        <f t="shared" si="0"/>
        <v>-2.2036311360638442E-2</v>
      </c>
      <c r="F7" s="22">
        <v>0</v>
      </c>
      <c r="G7" s="22">
        <v>1651.6965749999999</v>
      </c>
      <c r="H7" s="22">
        <v>3.4249999589519575E-3</v>
      </c>
      <c r="I7" s="22">
        <v>5.1374999384279363E-4</v>
      </c>
      <c r="J7" s="22">
        <v>381.61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3" t="s">
        <v>49</v>
      </c>
      <c r="B8" s="25">
        <f>+B22</f>
        <v>45474</v>
      </c>
      <c r="C8" s="26">
        <v>155157.46</v>
      </c>
      <c r="D8" s="26">
        <v>119373.56</v>
      </c>
      <c r="E8" s="27">
        <f t="shared" ref="E8:E9" si="1">IF(C8=0,"N/A",+(C8-D8)/C8)</f>
        <v>0.23062958107202836</v>
      </c>
      <c r="F8" s="26">
        <v>0</v>
      </c>
      <c r="G8" s="26">
        <v>387.89364999999998</v>
      </c>
      <c r="H8" s="26">
        <v>35396.006349999996</v>
      </c>
      <c r="I8" s="26">
        <v>5309.4009524999992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3"/>
      <c r="B9" s="28" t="s">
        <v>17</v>
      </c>
      <c r="C9" s="26">
        <v>155157.46</v>
      </c>
      <c r="D9" s="26">
        <v>119373.56</v>
      </c>
      <c r="E9" s="27">
        <f t="shared" si="1"/>
        <v>0.23062958107202836</v>
      </c>
      <c r="F9" s="26">
        <v>0</v>
      </c>
      <c r="G9" s="26">
        <v>387.89364999999998</v>
      </c>
      <c r="H9" s="26">
        <v>35396.006349999996</v>
      </c>
      <c r="I9" s="26">
        <v>5309.4009524999992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2" t="s">
        <v>51</v>
      </c>
      <c r="B10" s="21">
        <f>+B24</f>
        <v>45474</v>
      </c>
      <c r="C10" s="22">
        <v>153896.21</v>
      </c>
      <c r="D10" s="22">
        <v>119920.8</v>
      </c>
      <c r="E10" s="23">
        <f t="shared" ref="E10:E11" si="2">IF(C10=0,"N/A",+(C10-D10)/C10)</f>
        <v>0.22076833471077678</v>
      </c>
      <c r="F10" s="22">
        <v>0</v>
      </c>
      <c r="G10" s="22">
        <v>384.74052499999999</v>
      </c>
      <c r="H10" s="22">
        <v>33590.669474999988</v>
      </c>
      <c r="I10" s="22">
        <v>5038.6004212499984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2"/>
      <c r="B11" s="24" t="s">
        <v>17</v>
      </c>
      <c r="C11" s="22">
        <v>153896.21</v>
      </c>
      <c r="D11" s="22">
        <v>119920.8</v>
      </c>
      <c r="E11" s="23">
        <f t="shared" si="2"/>
        <v>0.22076833471077678</v>
      </c>
      <c r="F11" s="22">
        <v>0</v>
      </c>
      <c r="G11" s="22">
        <v>384.74052499999999</v>
      </c>
      <c r="H11" s="22">
        <v>33590.669474999988</v>
      </c>
      <c r="I11" s="22">
        <v>5038.6004212499984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3" t="s">
        <v>24</v>
      </c>
      <c r="B12" s="25">
        <f>+B28</f>
        <v>45474</v>
      </c>
      <c r="C12" s="26">
        <v>97158.26</v>
      </c>
      <c r="D12" s="26">
        <v>91181.47</v>
      </c>
      <c r="E12" s="27">
        <f t="shared" si="0"/>
        <v>6.1516025503132662E-2</v>
      </c>
      <c r="F12" s="26">
        <v>0</v>
      </c>
      <c r="G12" s="26">
        <v>242.89564999999999</v>
      </c>
      <c r="H12" s="26">
        <v>4.3499999928826583E-3</v>
      </c>
      <c r="I12" s="26">
        <v>6.5249999893239867E-4</v>
      </c>
      <c r="J12" s="26">
        <v>923.98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3"/>
      <c r="B13" s="28" t="s">
        <v>17</v>
      </c>
      <c r="C13" s="26">
        <v>97158.26</v>
      </c>
      <c r="D13" s="26">
        <v>91181.47</v>
      </c>
      <c r="E13" s="27">
        <f t="shared" si="0"/>
        <v>6.1516025503132662E-2</v>
      </c>
      <c r="F13" s="26">
        <v>0</v>
      </c>
      <c r="G13" s="26">
        <v>242.89564999999999</v>
      </c>
      <c r="H13" s="26">
        <v>4.3499999928826583E-3</v>
      </c>
      <c r="I13" s="26">
        <v>6.5249999893239867E-4</v>
      </c>
      <c r="J13" s="26">
        <v>923.98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2" t="s">
        <v>36</v>
      </c>
      <c r="B14" s="21">
        <f>+B26</f>
        <v>45474</v>
      </c>
      <c r="C14" s="22">
        <v>508755.13</v>
      </c>
      <c r="D14" s="22">
        <v>439851.89</v>
      </c>
      <c r="E14" s="23">
        <f t="shared" si="0"/>
        <v>0.13543497831658227</v>
      </c>
      <c r="F14" s="22">
        <v>0</v>
      </c>
      <c r="G14" s="22">
        <v>1271.887825</v>
      </c>
      <c r="H14" s="22">
        <v>67631.352174999993</v>
      </c>
      <c r="I14" s="22">
        <v>10144.702826249999</v>
      </c>
      <c r="J14" s="22">
        <v>6530.01</v>
      </c>
    </row>
    <row r="15" spans="1:39" x14ac:dyDescent="0.25">
      <c r="A15" s="42"/>
      <c r="B15" s="24" t="s">
        <v>17</v>
      </c>
      <c r="C15" s="22">
        <v>508755.13</v>
      </c>
      <c r="D15" s="22">
        <v>439851.89</v>
      </c>
      <c r="E15" s="23">
        <f t="shared" si="0"/>
        <v>0.13543497831658227</v>
      </c>
      <c r="F15" s="22">
        <v>0</v>
      </c>
      <c r="G15" s="22">
        <v>1271.887825</v>
      </c>
      <c r="H15" s="22">
        <v>67631.352174999993</v>
      </c>
      <c r="I15" s="22">
        <v>10144.702826249999</v>
      </c>
      <c r="J15" s="22">
        <v>6530.01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3" t="s">
        <v>37</v>
      </c>
      <c r="B16" s="25">
        <f>+B18</f>
        <v>45474</v>
      </c>
      <c r="C16" s="26">
        <v>773278.52</v>
      </c>
      <c r="D16" s="26">
        <v>691535.35</v>
      </c>
      <c r="E16" s="27">
        <f t="shared" si="0"/>
        <v>0.10570986764251519</v>
      </c>
      <c r="F16" s="26">
        <v>0</v>
      </c>
      <c r="G16" s="26">
        <v>1641.5163</v>
      </c>
      <c r="H16" s="26">
        <v>80101.653700000039</v>
      </c>
      <c r="I16" s="26">
        <v>12015.248055000005</v>
      </c>
      <c r="J16" s="26">
        <v>13459.76</v>
      </c>
    </row>
    <row r="17" spans="1:39" x14ac:dyDescent="0.25">
      <c r="A17" s="43"/>
      <c r="B17" s="28" t="s">
        <v>17</v>
      </c>
      <c r="C17" s="26">
        <v>773278.52</v>
      </c>
      <c r="D17" s="26">
        <v>691535.35</v>
      </c>
      <c r="E17" s="27">
        <f t="shared" si="0"/>
        <v>0.10570986764251519</v>
      </c>
      <c r="F17" s="26">
        <v>0</v>
      </c>
      <c r="G17" s="26">
        <v>1641.5163</v>
      </c>
      <c r="H17" s="26">
        <v>80101.653700000039</v>
      </c>
      <c r="I17" s="26">
        <v>12015.248055000005</v>
      </c>
      <c r="J17" s="26">
        <v>13459.76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2" t="s">
        <v>38</v>
      </c>
      <c r="B18" s="21">
        <f>+B24</f>
        <v>45474</v>
      </c>
      <c r="C18" s="22">
        <v>1882061.75</v>
      </c>
      <c r="D18" s="22">
        <v>1646896</v>
      </c>
      <c r="E18" s="23">
        <f t="shared" si="0"/>
        <v>0.12495113404222789</v>
      </c>
      <c r="F18" s="22">
        <v>1200</v>
      </c>
      <c r="G18" s="22">
        <v>4498.6043749999999</v>
      </c>
      <c r="H18" s="22">
        <v>229467.14562499998</v>
      </c>
      <c r="I18" s="22">
        <v>34420.071843749996</v>
      </c>
      <c r="J18" s="22">
        <v>27128.5</v>
      </c>
    </row>
    <row r="19" spans="1:39" x14ac:dyDescent="0.25">
      <c r="A19" s="42"/>
      <c r="B19" s="24" t="s">
        <v>17</v>
      </c>
      <c r="C19" s="22">
        <v>1882061.75</v>
      </c>
      <c r="D19" s="22">
        <v>1646896</v>
      </c>
      <c r="E19" s="23">
        <f t="shared" si="0"/>
        <v>0.12495113404222789</v>
      </c>
      <c r="F19" s="22">
        <v>1200</v>
      </c>
      <c r="G19" s="22">
        <v>4498.6043749999999</v>
      </c>
      <c r="H19" s="22">
        <v>229467.14562499998</v>
      </c>
      <c r="I19" s="22">
        <v>34420.071843749996</v>
      </c>
      <c r="J19" s="22">
        <v>27128.5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3" t="s">
        <v>25</v>
      </c>
      <c r="B20" s="25">
        <f>+B12</f>
        <v>45474</v>
      </c>
      <c r="C20" s="26">
        <v>0</v>
      </c>
      <c r="D20" s="26">
        <v>275.70999999999998</v>
      </c>
      <c r="E20" s="27" t="str">
        <f t="shared" si="0"/>
        <v>N/A</v>
      </c>
      <c r="F20" s="26">
        <v>0</v>
      </c>
      <c r="G20" s="26">
        <v>0</v>
      </c>
      <c r="H20" s="26">
        <v>0</v>
      </c>
      <c r="I20" s="26">
        <v>0</v>
      </c>
      <c r="J20" s="26">
        <v>294.76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3"/>
      <c r="B21" s="28" t="s">
        <v>17</v>
      </c>
      <c r="C21" s="26">
        <v>0</v>
      </c>
      <c r="D21" s="26">
        <v>275.70999999999998</v>
      </c>
      <c r="E21" s="27" t="str">
        <f t="shared" si="0"/>
        <v>N/A</v>
      </c>
      <c r="F21" s="26">
        <v>0</v>
      </c>
      <c r="G21" s="26">
        <v>0</v>
      </c>
      <c r="H21" s="26">
        <v>0</v>
      </c>
      <c r="I21" s="26">
        <v>0</v>
      </c>
      <c r="J21" s="26">
        <v>294.76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2" t="s">
        <v>35</v>
      </c>
      <c r="B22" s="21">
        <f>+B14</f>
        <v>45474</v>
      </c>
      <c r="C22" s="22">
        <v>228764.13</v>
      </c>
      <c r="D22" s="22">
        <v>209392.91</v>
      </c>
      <c r="E22" s="23">
        <f t="shared" ref="E22:E23" si="3">IF(C22=0,"N/A",+(C22-D22)/C22)</f>
        <v>8.4677698378675018E-2</v>
      </c>
      <c r="F22" s="22">
        <v>0</v>
      </c>
      <c r="G22" s="22">
        <v>571.44032500000003</v>
      </c>
      <c r="H22" s="22">
        <v>18799.779675000002</v>
      </c>
      <c r="I22" s="22">
        <v>2819.96695125</v>
      </c>
      <c r="J22" s="22">
        <v>2364.79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2"/>
      <c r="B23" s="24" t="s">
        <v>17</v>
      </c>
      <c r="C23" s="22">
        <v>228764.13</v>
      </c>
      <c r="D23" s="22">
        <v>209392.91</v>
      </c>
      <c r="E23" s="23">
        <f t="shared" si="3"/>
        <v>8.4677698378675018E-2</v>
      </c>
      <c r="F23" s="22">
        <v>0</v>
      </c>
      <c r="G23" s="22">
        <v>571.44032500000003</v>
      </c>
      <c r="H23" s="22">
        <v>18799.779675000002</v>
      </c>
      <c r="I23" s="22">
        <v>2819.96695125</v>
      </c>
      <c r="J23" s="22">
        <v>2364.79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3" t="s">
        <v>15</v>
      </c>
      <c r="B24" s="25">
        <f>+A2</f>
        <v>45474</v>
      </c>
      <c r="C24" s="26">
        <v>2888997.2</v>
      </c>
      <c r="D24" s="26">
        <v>2225187.5499999998</v>
      </c>
      <c r="E24" s="27">
        <f t="shared" si="0"/>
        <v>0.22977164879218309</v>
      </c>
      <c r="F24" s="26">
        <v>0</v>
      </c>
      <c r="G24" s="26">
        <v>7222.4930000000004</v>
      </c>
      <c r="H24" s="26">
        <v>400638.84700000036</v>
      </c>
      <c r="I24" s="26">
        <v>60095.827050000051</v>
      </c>
      <c r="J24" s="26">
        <v>26157.25</v>
      </c>
    </row>
    <row r="25" spans="1:39" x14ac:dyDescent="0.25">
      <c r="A25" s="43"/>
      <c r="B25" s="28" t="s">
        <v>17</v>
      </c>
      <c r="C25" s="26">
        <v>2888997.2</v>
      </c>
      <c r="D25" s="26">
        <v>2225187.5499999998</v>
      </c>
      <c r="E25" s="27">
        <f t="shared" si="0"/>
        <v>0.22977164879218309</v>
      </c>
      <c r="F25" s="26">
        <v>0</v>
      </c>
      <c r="G25" s="26">
        <v>7222.4930000000004</v>
      </c>
      <c r="H25" s="26">
        <v>400638.84700000036</v>
      </c>
      <c r="I25" s="26">
        <v>60095.827050000051</v>
      </c>
      <c r="J25" s="26">
        <v>26157.25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2" t="s">
        <v>5</v>
      </c>
      <c r="B26" s="21">
        <f>+B16</f>
        <v>45474</v>
      </c>
      <c r="C26" s="22">
        <v>672924.27</v>
      </c>
      <c r="D26" s="22">
        <v>560243.53</v>
      </c>
      <c r="E26" s="23">
        <f t="shared" si="0"/>
        <v>0.1674493624668939</v>
      </c>
      <c r="F26" s="22">
        <v>0</v>
      </c>
      <c r="G26" s="22">
        <v>1682.3106750000002</v>
      </c>
      <c r="H26" s="22">
        <v>110998.42932499999</v>
      </c>
      <c r="I26" s="22">
        <v>16649.764398749998</v>
      </c>
      <c r="J26" s="22">
        <v>7173.83</v>
      </c>
    </row>
    <row r="27" spans="1:39" x14ac:dyDescent="0.25">
      <c r="A27" s="42"/>
      <c r="B27" s="24" t="s">
        <v>17</v>
      </c>
      <c r="C27" s="22">
        <v>672924.27</v>
      </c>
      <c r="D27" s="22">
        <v>560243.53</v>
      </c>
      <c r="E27" s="23">
        <f t="shared" si="0"/>
        <v>0.1674493624668939</v>
      </c>
      <c r="F27" s="22">
        <v>0</v>
      </c>
      <c r="G27" s="22">
        <v>1682.3106750000002</v>
      </c>
      <c r="H27" s="22">
        <v>110998.42932499999</v>
      </c>
      <c r="I27" s="22">
        <v>16649.764398749998</v>
      </c>
      <c r="J27" s="22">
        <v>7173.83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3" t="s">
        <v>14</v>
      </c>
      <c r="B28" s="25">
        <f>+B6</f>
        <v>45474</v>
      </c>
      <c r="C28" s="26">
        <v>240484.12</v>
      </c>
      <c r="D28" s="26">
        <v>219149.31</v>
      </c>
      <c r="E28" s="27">
        <f t="shared" si="0"/>
        <v>8.8716086534112934E-2</v>
      </c>
      <c r="F28" s="26">
        <v>0</v>
      </c>
      <c r="G28" s="26">
        <v>601.21029999999996</v>
      </c>
      <c r="H28" s="26">
        <v>20733.599699999999</v>
      </c>
      <c r="I28" s="26">
        <v>3110.0399549999997</v>
      </c>
      <c r="J28" s="26">
        <v>475.2</v>
      </c>
    </row>
    <row r="29" spans="1:39" x14ac:dyDescent="0.25">
      <c r="A29" s="43"/>
      <c r="B29" s="28" t="s">
        <v>17</v>
      </c>
      <c r="C29" s="26">
        <v>240484.12</v>
      </c>
      <c r="D29" s="26">
        <v>219149.31</v>
      </c>
      <c r="E29" s="27">
        <f t="shared" si="0"/>
        <v>8.8716086534112934E-2</v>
      </c>
      <c r="F29" s="26">
        <v>0</v>
      </c>
      <c r="G29" s="26">
        <v>601.21029999999996</v>
      </c>
      <c r="H29" s="26">
        <v>20733.599699999999</v>
      </c>
      <c r="I29" s="26">
        <v>3110.0399549999997</v>
      </c>
      <c r="J29" s="26">
        <v>475.2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2" t="s">
        <v>50</v>
      </c>
      <c r="B30" s="21">
        <f>+B26</f>
        <v>45474</v>
      </c>
      <c r="C30" s="22">
        <v>106834.25</v>
      </c>
      <c r="D30" s="22">
        <v>99433.75</v>
      </c>
      <c r="E30" s="23">
        <f t="shared" ref="E30:E31" si="4">IF(C30=0,"N/A",+(C30-D30)/C30)</f>
        <v>6.9270856490310923E-2</v>
      </c>
      <c r="F30" s="22">
        <v>0</v>
      </c>
      <c r="G30" s="22">
        <v>247.08562499999999</v>
      </c>
      <c r="H30" s="22">
        <v>7153.4143750000003</v>
      </c>
      <c r="I30" s="22">
        <v>1073.0121562500001</v>
      </c>
      <c r="J30" s="22">
        <v>4065.25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2"/>
      <c r="B31" s="24" t="s">
        <v>17</v>
      </c>
      <c r="C31" s="22">
        <v>106834.25</v>
      </c>
      <c r="D31" s="22">
        <v>99433.75</v>
      </c>
      <c r="E31" s="23">
        <f t="shared" si="4"/>
        <v>6.9270856490310923E-2</v>
      </c>
      <c r="F31" s="22">
        <v>0</v>
      </c>
      <c r="G31" s="22">
        <v>247.08562499999999</v>
      </c>
      <c r="H31" s="22">
        <v>7153.4143750000003</v>
      </c>
      <c r="I31" s="22">
        <v>1073.0121562500001</v>
      </c>
      <c r="J31" s="22">
        <v>4065.25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8" t="s">
        <v>52</v>
      </c>
      <c r="B33" s="16">
        <f>+B24</f>
        <v>45474</v>
      </c>
      <c r="C33" s="19">
        <f>+C24+C18+C16+C26+C14+C6+C28+C12+C20+C22+C8+C30+C10</f>
        <v>8368989.9299999997</v>
      </c>
      <c r="D33" s="19">
        <f>+D24+D18+D16+D26+D14+D6+D28+D12+D20+D22+D8+D30+D10</f>
        <v>7097679.379999998</v>
      </c>
      <c r="E33" s="11">
        <f t="shared" ref="E33" si="5">+(C33-D33)/C33</f>
        <v>0.15190728637906267</v>
      </c>
      <c r="F33" s="19">
        <f t="shared" ref="F33:J34" si="6">+F24+F18+F16+F26+F14+F6+F28+F12+F20+F22+F8+F30+F10</f>
        <v>1200</v>
      </c>
      <c r="G33" s="19">
        <f t="shared" si="6"/>
        <v>20403.774825</v>
      </c>
      <c r="H33" s="19">
        <f t="shared" si="6"/>
        <v>1004510.9051750004</v>
      </c>
      <c r="I33" s="19">
        <f t="shared" si="6"/>
        <v>150676.63577625004</v>
      </c>
      <c r="J33" s="19">
        <f t="shared" si="6"/>
        <v>88954.939999999973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8"/>
      <c r="B34" s="17" t="str">
        <f>+B29</f>
        <v>FYTD</v>
      </c>
      <c r="C34" s="19">
        <f>+C25+C19+C17+C27+C15+C7+C29+C13+C21+C23+C9+C31+C11</f>
        <v>8368989.9299999997</v>
      </c>
      <c r="D34" s="19">
        <f>+D25+D19+D17+D27+D15+D7+D29+D13+D21+D23+D9+D31+D11</f>
        <v>7097679.379999998</v>
      </c>
      <c r="E34" s="11">
        <f t="shared" ref="E34" si="7">+(C34-D34)/C34</f>
        <v>0.15190728637906267</v>
      </c>
      <c r="F34" s="19">
        <f t="shared" si="6"/>
        <v>1200</v>
      </c>
      <c r="G34" s="19">
        <f t="shared" si="6"/>
        <v>20403.774825</v>
      </c>
      <c r="H34" s="19">
        <f t="shared" si="6"/>
        <v>1004510.9051750004</v>
      </c>
      <c r="I34" s="19">
        <f t="shared" si="6"/>
        <v>150676.63577625004</v>
      </c>
      <c r="J34" s="19">
        <f t="shared" si="6"/>
        <v>88954.939999999973</v>
      </c>
    </row>
    <row r="35" spans="1:39" x14ac:dyDescent="0.25">
      <c r="A35" s="4" t="s">
        <v>75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39" ht="23.25" x14ac:dyDescent="0.35">
      <c r="A40" s="45">
        <f>+A2</f>
        <v>45474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39" ht="23.25" x14ac:dyDescent="0.35">
      <c r="A41" s="45" t="s">
        <v>28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39" x14ac:dyDescent="0.25">
      <c r="A42" s="46" t="s">
        <v>2</v>
      </c>
      <c r="B42" s="17" t="s">
        <v>3</v>
      </c>
      <c r="C42" s="18"/>
      <c r="D42" s="18"/>
      <c r="E42" s="18"/>
      <c r="F42" s="18" t="s">
        <v>20</v>
      </c>
      <c r="G42" s="18" t="s">
        <v>19</v>
      </c>
      <c r="H42" s="18"/>
      <c r="I42" s="18" t="s">
        <v>18</v>
      </c>
      <c r="J42" s="18" t="s">
        <v>10</v>
      </c>
    </row>
    <row r="43" spans="1:39" x14ac:dyDescent="0.25">
      <c r="A43" s="47"/>
      <c r="B43" s="17" t="s">
        <v>17</v>
      </c>
      <c r="C43" s="31" t="s">
        <v>6</v>
      </c>
      <c r="D43" s="31" t="s">
        <v>0</v>
      </c>
      <c r="E43" s="31" t="s">
        <v>7</v>
      </c>
      <c r="F43" s="31" t="s">
        <v>23</v>
      </c>
      <c r="G43" s="31" t="s">
        <v>32</v>
      </c>
      <c r="H43" s="31" t="s">
        <v>1</v>
      </c>
      <c r="I43" s="31" t="s">
        <v>21</v>
      </c>
      <c r="J43" s="31" t="s">
        <v>22</v>
      </c>
    </row>
    <row r="44" spans="1:39" x14ac:dyDescent="0.25">
      <c r="A44" s="42" t="s">
        <v>56</v>
      </c>
      <c r="B44" s="21">
        <f>+B46</f>
        <v>45474</v>
      </c>
      <c r="C44" s="22">
        <v>59533.9</v>
      </c>
      <c r="D44" s="22">
        <v>53344.959999999999</v>
      </c>
      <c r="E44" s="23">
        <f t="shared" ref="E44:E45" si="8">IF(C44=0,"N/A",+(C44-D44)/C44)</f>
        <v>0.10395656928237529</v>
      </c>
      <c r="F44" s="22">
        <v>4950</v>
      </c>
      <c r="G44" s="22">
        <v>148.83475000000001</v>
      </c>
      <c r="H44" s="22">
        <v>1090.1052500000023</v>
      </c>
      <c r="I44" s="22">
        <v>163.51578750000036</v>
      </c>
      <c r="J44" s="22">
        <v>0</v>
      </c>
    </row>
    <row r="45" spans="1:39" x14ac:dyDescent="0.25">
      <c r="A45" s="42"/>
      <c r="B45" s="24" t="s">
        <v>17</v>
      </c>
      <c r="C45" s="22">
        <v>59533.9</v>
      </c>
      <c r="D45" s="22">
        <v>53344.959999999999</v>
      </c>
      <c r="E45" s="23">
        <f t="shared" si="8"/>
        <v>0.10395656928237529</v>
      </c>
      <c r="F45" s="22">
        <v>4950</v>
      </c>
      <c r="G45" s="22">
        <v>148.83475000000001</v>
      </c>
      <c r="H45" s="22">
        <v>1090.1052500000023</v>
      </c>
      <c r="I45" s="22">
        <v>163.51578750000036</v>
      </c>
      <c r="J45" s="22">
        <v>0</v>
      </c>
    </row>
    <row r="46" spans="1:39" x14ac:dyDescent="0.25">
      <c r="A46" s="43" t="s">
        <v>26</v>
      </c>
      <c r="B46" s="15">
        <f>+B48</f>
        <v>45474</v>
      </c>
      <c r="C46" s="14">
        <v>25567011.140000001</v>
      </c>
      <c r="D46" s="14">
        <v>22368929.66</v>
      </c>
      <c r="E46" s="27">
        <f t="shared" ref="E46:E69" si="9">IF(C46=0,"N/A",+(C46-D46)/C46)</f>
        <v>0.12508624737118962</v>
      </c>
      <c r="F46" s="14">
        <v>0</v>
      </c>
      <c r="G46" s="26">
        <v>61352.317850000007</v>
      </c>
      <c r="H46" s="14">
        <v>3136729.1621500002</v>
      </c>
      <c r="I46" s="14">
        <v>470509.37432250002</v>
      </c>
      <c r="J46" s="14">
        <v>0</v>
      </c>
      <c r="M46" s="13"/>
    </row>
    <row r="47" spans="1:39" x14ac:dyDescent="0.25">
      <c r="A47" s="43"/>
      <c r="B47" s="10" t="s">
        <v>17</v>
      </c>
      <c r="C47" s="14">
        <v>25567011.140000001</v>
      </c>
      <c r="D47" s="14">
        <v>22368929.66</v>
      </c>
      <c r="E47" s="27">
        <f t="shared" si="9"/>
        <v>0.12508624737118962</v>
      </c>
      <c r="F47" s="14">
        <v>0</v>
      </c>
      <c r="G47" s="26">
        <v>61352.317850000007</v>
      </c>
      <c r="H47" s="14">
        <v>3136729.1621500002</v>
      </c>
      <c r="I47" s="14">
        <v>470509.37432250002</v>
      </c>
      <c r="J47" s="14">
        <v>0</v>
      </c>
    </row>
    <row r="48" spans="1:39" x14ac:dyDescent="0.25">
      <c r="A48" s="42" t="s">
        <v>43</v>
      </c>
      <c r="B48" s="21">
        <f>+A40</f>
        <v>45474</v>
      </c>
      <c r="C48" s="22">
        <v>5182515.24</v>
      </c>
      <c r="D48" s="22">
        <v>4655655.99</v>
      </c>
      <c r="E48" s="23">
        <f t="shared" si="9"/>
        <v>0.10166091667875153</v>
      </c>
      <c r="F48" s="22">
        <v>0</v>
      </c>
      <c r="G48" s="22">
        <v>12956.288100000002</v>
      </c>
      <c r="H48" s="22">
        <v>513902.96189999999</v>
      </c>
      <c r="I48" s="22">
        <v>77085.44428499999</v>
      </c>
      <c r="J48" s="22">
        <v>0</v>
      </c>
    </row>
    <row r="49" spans="1:10" x14ac:dyDescent="0.25">
      <c r="A49" s="42"/>
      <c r="B49" s="24" t="s">
        <v>17</v>
      </c>
      <c r="C49" s="22">
        <v>5182515.24</v>
      </c>
      <c r="D49" s="22">
        <v>4655655.99</v>
      </c>
      <c r="E49" s="23">
        <f t="shared" si="9"/>
        <v>0.10166091667875153</v>
      </c>
      <c r="F49" s="22">
        <v>0</v>
      </c>
      <c r="G49" s="22">
        <v>12956.288100000002</v>
      </c>
      <c r="H49" s="22">
        <v>513902.96189999999</v>
      </c>
      <c r="I49" s="22">
        <v>77085.44428499999</v>
      </c>
      <c r="J49" s="22">
        <v>0</v>
      </c>
    </row>
    <row r="50" spans="1:10" x14ac:dyDescent="0.25">
      <c r="A50" s="50" t="s">
        <v>27</v>
      </c>
      <c r="B50" s="15">
        <f>+B54</f>
        <v>45474</v>
      </c>
      <c r="C50" s="14">
        <v>16176747.300000001</v>
      </c>
      <c r="D50" s="14">
        <v>14455478.300000001</v>
      </c>
      <c r="E50" s="27">
        <f t="shared" si="9"/>
        <v>0.10640389987423492</v>
      </c>
      <c r="F50" s="14">
        <v>187185</v>
      </c>
      <c r="G50" s="26">
        <v>39578.155750000005</v>
      </c>
      <c r="H50" s="14">
        <v>1494505.8442500001</v>
      </c>
      <c r="I50" s="14">
        <v>224175.87663750001</v>
      </c>
      <c r="J50" s="14">
        <v>0</v>
      </c>
    </row>
    <row r="51" spans="1:10" x14ac:dyDescent="0.25">
      <c r="A51" s="51"/>
      <c r="B51" s="10" t="s">
        <v>17</v>
      </c>
      <c r="C51" s="14">
        <v>16176747.300000001</v>
      </c>
      <c r="D51" s="14">
        <v>14455478.300000001</v>
      </c>
      <c r="E51" s="27">
        <f t="shared" si="9"/>
        <v>0.10640389987423492</v>
      </c>
      <c r="F51" s="14">
        <v>187185</v>
      </c>
      <c r="G51" s="26">
        <v>39578.155750000005</v>
      </c>
      <c r="H51" s="14">
        <v>1494505.8442500001</v>
      </c>
      <c r="I51" s="14">
        <v>224175.87663750001</v>
      </c>
      <c r="J51" s="14">
        <v>0</v>
      </c>
    </row>
    <row r="52" spans="1:10" x14ac:dyDescent="0.25">
      <c r="A52" s="55" t="s">
        <v>47</v>
      </c>
      <c r="B52" s="21">
        <f>+B58</f>
        <v>45474</v>
      </c>
      <c r="C52" s="22">
        <v>583553.68999999994</v>
      </c>
      <c r="D52" s="22">
        <v>524876.06999999995</v>
      </c>
      <c r="E52" s="23">
        <f t="shared" ref="E52:E53" si="10">IF(C52=0,"N/A",+(C52-D52)/C52)</f>
        <v>0.10055222168160739</v>
      </c>
      <c r="F52" s="22">
        <v>23922.5</v>
      </c>
      <c r="G52" s="22">
        <v>1458.8842249999998</v>
      </c>
      <c r="H52" s="22">
        <v>33296.235774999994</v>
      </c>
      <c r="I52" s="22">
        <v>4994.4353662499989</v>
      </c>
      <c r="J52" s="22">
        <v>0</v>
      </c>
    </row>
    <row r="53" spans="1:10" x14ac:dyDescent="0.25">
      <c r="A53" s="56"/>
      <c r="B53" s="24" t="s">
        <v>17</v>
      </c>
      <c r="C53" s="22">
        <v>583553.68999999994</v>
      </c>
      <c r="D53" s="22">
        <v>524876.06999999995</v>
      </c>
      <c r="E53" s="23">
        <f t="shared" si="10"/>
        <v>0.10055222168160739</v>
      </c>
      <c r="F53" s="22">
        <v>23922.5</v>
      </c>
      <c r="G53" s="22">
        <v>1458.8842249999998</v>
      </c>
      <c r="H53" s="22">
        <v>33296.235774999994</v>
      </c>
      <c r="I53" s="22">
        <v>4994.4353662499989</v>
      </c>
      <c r="J53" s="22">
        <v>0</v>
      </c>
    </row>
    <row r="54" spans="1:10" x14ac:dyDescent="0.25">
      <c r="A54" s="50" t="s">
        <v>39</v>
      </c>
      <c r="B54" s="15">
        <f>+B46</f>
        <v>45474</v>
      </c>
      <c r="C54" s="14">
        <v>106464247.5</v>
      </c>
      <c r="D54" s="14">
        <v>94006801.170000002</v>
      </c>
      <c r="E54" s="27">
        <f t="shared" si="9"/>
        <v>0.11701060799776937</v>
      </c>
      <c r="F54" s="14">
        <v>0</v>
      </c>
      <c r="G54" s="26">
        <v>260326.82</v>
      </c>
      <c r="H54" s="14">
        <v>12197119.509999998</v>
      </c>
      <c r="I54" s="14">
        <v>1829567.9264999996</v>
      </c>
      <c r="J54" s="14">
        <v>0</v>
      </c>
    </row>
    <row r="55" spans="1:10" x14ac:dyDescent="0.25">
      <c r="A55" s="51"/>
      <c r="B55" s="10" t="s">
        <v>17</v>
      </c>
      <c r="C55" s="14">
        <v>106464247.5</v>
      </c>
      <c r="D55" s="14">
        <v>94006801.170000002</v>
      </c>
      <c r="E55" s="27">
        <f t="shared" si="9"/>
        <v>0.11701060799776937</v>
      </c>
      <c r="F55" s="14">
        <v>0</v>
      </c>
      <c r="G55" s="26">
        <v>260326.82</v>
      </c>
      <c r="H55" s="14">
        <v>12197119.509999998</v>
      </c>
      <c r="I55" s="14">
        <v>1829567.9264999996</v>
      </c>
      <c r="J55" s="14">
        <v>0</v>
      </c>
    </row>
    <row r="56" spans="1:10" x14ac:dyDescent="0.25">
      <c r="A56" s="55" t="s">
        <v>48</v>
      </c>
      <c r="B56" s="21">
        <f>+B62</f>
        <v>45474</v>
      </c>
      <c r="C56" s="22">
        <v>801501.4</v>
      </c>
      <c r="D56" s="22">
        <v>708463.99</v>
      </c>
      <c r="E56" s="23">
        <f t="shared" si="9"/>
        <v>0.11607891140302441</v>
      </c>
      <c r="F56" s="22">
        <v>4700</v>
      </c>
      <c r="G56" s="22">
        <v>2003.7535</v>
      </c>
      <c r="H56" s="22">
        <v>86333.656500000026</v>
      </c>
      <c r="I56" s="22">
        <v>12950.048475000003</v>
      </c>
      <c r="J56" s="22">
        <v>0</v>
      </c>
    </row>
    <row r="57" spans="1:10" x14ac:dyDescent="0.25">
      <c r="A57" s="56"/>
      <c r="B57" s="24" t="s">
        <v>17</v>
      </c>
      <c r="C57" s="22">
        <v>801501.4</v>
      </c>
      <c r="D57" s="22">
        <v>708463.99</v>
      </c>
      <c r="E57" s="23">
        <f t="shared" si="9"/>
        <v>0.11607891140302441</v>
      </c>
      <c r="F57" s="22">
        <v>4700</v>
      </c>
      <c r="G57" s="22">
        <v>2003.7535</v>
      </c>
      <c r="H57" s="22">
        <v>86333.656500000026</v>
      </c>
      <c r="I57" s="22">
        <v>12950.048475000003</v>
      </c>
      <c r="J57" s="22">
        <v>0</v>
      </c>
    </row>
    <row r="58" spans="1:10" x14ac:dyDescent="0.25">
      <c r="A58" s="43" t="s">
        <v>41</v>
      </c>
      <c r="B58" s="15">
        <f>+B60</f>
        <v>45474</v>
      </c>
      <c r="C58" s="14">
        <v>10534599.439999999</v>
      </c>
      <c r="D58" s="14">
        <v>9379230.0600000005</v>
      </c>
      <c r="E58" s="27">
        <f t="shared" si="9"/>
        <v>0.10967378366689935</v>
      </c>
      <c r="F58" s="14">
        <v>0</v>
      </c>
      <c r="G58" s="26">
        <v>26336.498599999999</v>
      </c>
      <c r="H58" s="14">
        <v>1129032.8813999989</v>
      </c>
      <c r="I58" s="14">
        <v>169354.93220999982</v>
      </c>
      <c r="J58" s="14">
        <v>0</v>
      </c>
    </row>
    <row r="59" spans="1:10" x14ac:dyDescent="0.25">
      <c r="A59" s="43"/>
      <c r="B59" s="10" t="s">
        <v>17</v>
      </c>
      <c r="C59" s="14">
        <v>10534599.439999999</v>
      </c>
      <c r="D59" s="14">
        <v>9379230.0600000005</v>
      </c>
      <c r="E59" s="27">
        <f t="shared" si="9"/>
        <v>0.10967378366689935</v>
      </c>
      <c r="F59" s="14">
        <v>0</v>
      </c>
      <c r="G59" s="26">
        <v>26336.498599999999</v>
      </c>
      <c r="H59" s="14">
        <v>1129032.8813999989</v>
      </c>
      <c r="I59" s="14">
        <v>169354.93220999982</v>
      </c>
      <c r="J59" s="14">
        <v>0</v>
      </c>
    </row>
    <row r="60" spans="1:10" x14ac:dyDescent="0.25">
      <c r="A60" s="55" t="s">
        <v>40</v>
      </c>
      <c r="B60" s="21">
        <f>+B50</f>
        <v>45474</v>
      </c>
      <c r="C60" s="22">
        <v>145850836.18000001</v>
      </c>
      <c r="D60" s="22">
        <v>124375324.47</v>
      </c>
      <c r="E60" s="23">
        <f t="shared" si="9"/>
        <v>0.1472429796939681</v>
      </c>
      <c r="F60" s="22">
        <v>0</v>
      </c>
      <c r="G60" s="22">
        <v>349542.62</v>
      </c>
      <c r="H60" s="22">
        <v>21125969.090000007</v>
      </c>
      <c r="I60" s="22">
        <v>3168895.3635000009</v>
      </c>
      <c r="J60" s="22">
        <v>0</v>
      </c>
    </row>
    <row r="61" spans="1:10" x14ac:dyDescent="0.25">
      <c r="A61" s="56"/>
      <c r="B61" s="24" t="s">
        <v>17</v>
      </c>
      <c r="C61" s="22">
        <v>145850836.18000001</v>
      </c>
      <c r="D61" s="22">
        <v>124375324.47</v>
      </c>
      <c r="E61" s="23">
        <f t="shared" si="9"/>
        <v>0.1472429796939681</v>
      </c>
      <c r="F61" s="22">
        <v>0</v>
      </c>
      <c r="G61" s="22">
        <v>349542.62</v>
      </c>
      <c r="H61" s="22">
        <v>21125969.090000007</v>
      </c>
      <c r="I61" s="22">
        <v>3168895.3635000009</v>
      </c>
      <c r="J61" s="22">
        <v>0</v>
      </c>
    </row>
    <row r="62" spans="1:10" x14ac:dyDescent="0.25">
      <c r="A62" s="43" t="s">
        <v>44</v>
      </c>
      <c r="B62" s="15">
        <f>+A40</f>
        <v>45474</v>
      </c>
      <c r="C62" s="14">
        <v>89847.21</v>
      </c>
      <c r="D62" s="14">
        <v>74475.149999999994</v>
      </c>
      <c r="E62" s="27">
        <f t="shared" ref="E62:E63" si="11">IF(C62=0,"N/A",+(C62-D62)/C62)</f>
        <v>0.17109112236206345</v>
      </c>
      <c r="F62" s="14">
        <v>762</v>
      </c>
      <c r="G62" s="26">
        <v>224.61802500000002</v>
      </c>
      <c r="H62" s="14">
        <v>1.9750000119529432E-3</v>
      </c>
      <c r="I62" s="14">
        <v>2.9625000179294146E-4</v>
      </c>
      <c r="J62" s="14">
        <v>0</v>
      </c>
    </row>
    <row r="63" spans="1:10" x14ac:dyDescent="0.25">
      <c r="A63" s="43"/>
      <c r="B63" s="10" t="s">
        <v>17</v>
      </c>
      <c r="C63" s="14">
        <v>89847.21</v>
      </c>
      <c r="D63" s="14">
        <v>74475.149999999994</v>
      </c>
      <c r="E63" s="27">
        <f t="shared" si="11"/>
        <v>0.17109112236206345</v>
      </c>
      <c r="F63" s="14">
        <v>762</v>
      </c>
      <c r="G63" s="26">
        <v>224.61802500000002</v>
      </c>
      <c r="H63" s="14">
        <v>1.9750000119529432E-3</v>
      </c>
      <c r="I63" s="14">
        <v>2.9625000179294146E-4</v>
      </c>
      <c r="J63" s="14">
        <v>0</v>
      </c>
    </row>
    <row r="64" spans="1:10" x14ac:dyDescent="0.25">
      <c r="A64" s="55" t="s">
        <v>46</v>
      </c>
      <c r="B64" s="21">
        <f>+B66</f>
        <v>45474</v>
      </c>
      <c r="C64" s="22">
        <v>13199149.01</v>
      </c>
      <c r="D64" s="22">
        <v>11474382.51</v>
      </c>
      <c r="E64" s="23">
        <f t="shared" ref="E64:E65" si="12">IF(C64=0,"N/A",+(C64-D64)/C64)</f>
        <v>0.13067255310878562</v>
      </c>
      <c r="F64" s="22">
        <v>773660.71</v>
      </c>
      <c r="G64" s="22">
        <v>31063.720750000004</v>
      </c>
      <c r="H64" s="22">
        <v>920042.06925000006</v>
      </c>
      <c r="I64" s="22">
        <v>138006.31038750001</v>
      </c>
      <c r="J64" s="22">
        <v>0</v>
      </c>
    </row>
    <row r="65" spans="1:10" x14ac:dyDescent="0.25">
      <c r="A65" s="56"/>
      <c r="B65" s="24" t="s">
        <v>17</v>
      </c>
      <c r="C65" s="22">
        <v>13199149.01</v>
      </c>
      <c r="D65" s="22">
        <v>11474382.51</v>
      </c>
      <c r="E65" s="23">
        <f t="shared" si="12"/>
        <v>0.13067255310878562</v>
      </c>
      <c r="F65" s="22">
        <v>773660.71</v>
      </c>
      <c r="G65" s="22">
        <v>31063.720750000004</v>
      </c>
      <c r="H65" s="22">
        <v>920042.06925000006</v>
      </c>
      <c r="I65" s="22">
        <v>138006.31038750001</v>
      </c>
      <c r="J65" s="22">
        <v>0</v>
      </c>
    </row>
    <row r="66" spans="1:10" ht="15" customHeight="1" x14ac:dyDescent="0.25">
      <c r="A66" s="43" t="s">
        <v>42</v>
      </c>
      <c r="B66" s="15">
        <f>+B58</f>
        <v>45474</v>
      </c>
      <c r="C66" s="14">
        <v>0</v>
      </c>
      <c r="D66" s="14">
        <v>0</v>
      </c>
      <c r="E66" s="27" t="str">
        <f t="shared" si="9"/>
        <v>N/A</v>
      </c>
      <c r="F66" s="14">
        <v>0</v>
      </c>
      <c r="G66" s="26">
        <v>0</v>
      </c>
      <c r="H66" s="14">
        <v>0</v>
      </c>
      <c r="I66" s="14">
        <v>0</v>
      </c>
      <c r="J66" s="14">
        <v>0</v>
      </c>
    </row>
    <row r="67" spans="1:10" x14ac:dyDescent="0.25">
      <c r="A67" s="43"/>
      <c r="B67" s="10" t="s">
        <v>17</v>
      </c>
      <c r="C67" s="14">
        <v>0</v>
      </c>
      <c r="D67" s="14">
        <v>0</v>
      </c>
      <c r="E67" s="27" t="str">
        <f t="shared" si="9"/>
        <v>N/A</v>
      </c>
      <c r="F67" s="14">
        <v>0</v>
      </c>
      <c r="G67" s="26">
        <v>0</v>
      </c>
      <c r="H67" s="14">
        <v>0</v>
      </c>
      <c r="I67" s="14">
        <v>0</v>
      </c>
      <c r="J67" s="14">
        <v>0</v>
      </c>
    </row>
    <row r="68" spans="1:10" x14ac:dyDescent="0.25">
      <c r="A68" s="55" t="s">
        <v>45</v>
      </c>
      <c r="B68" s="21">
        <f>+B62</f>
        <v>45474</v>
      </c>
      <c r="C68" s="22">
        <v>260200.12</v>
      </c>
      <c r="D68" s="22">
        <v>219288.95999999999</v>
      </c>
      <c r="E68" s="23">
        <f t="shared" si="9"/>
        <v>0.15722959697328351</v>
      </c>
      <c r="F68" s="22">
        <v>4502.53</v>
      </c>
      <c r="G68" s="22">
        <v>634.14397499999995</v>
      </c>
      <c r="H68" s="22">
        <v>35774.486025000006</v>
      </c>
      <c r="I68" s="22">
        <v>5366.1729037500008</v>
      </c>
      <c r="J68" s="22">
        <v>0</v>
      </c>
    </row>
    <row r="69" spans="1:10" x14ac:dyDescent="0.25">
      <c r="A69" s="56"/>
      <c r="B69" s="24" t="s">
        <v>17</v>
      </c>
      <c r="C69" s="22">
        <v>260200.12</v>
      </c>
      <c r="D69" s="22">
        <v>219288.95999999999</v>
      </c>
      <c r="E69" s="23">
        <f t="shared" si="9"/>
        <v>0.15722959697328351</v>
      </c>
      <c r="F69" s="22">
        <v>4502.53</v>
      </c>
      <c r="G69" s="22">
        <v>634.14397499999995</v>
      </c>
      <c r="H69" s="22">
        <v>35774.486025000006</v>
      </c>
      <c r="I69" s="22">
        <v>5366.1729037500008</v>
      </c>
      <c r="J69" s="22">
        <v>0</v>
      </c>
    </row>
    <row r="70" spans="1:10" x14ac:dyDescent="0.25">
      <c r="A70" s="43" t="s">
        <v>55</v>
      </c>
      <c r="B70" s="15">
        <f>+B62</f>
        <v>45474</v>
      </c>
      <c r="C70" s="14">
        <v>130937.43</v>
      </c>
      <c r="D70" s="14">
        <v>110759.03999999999</v>
      </c>
      <c r="E70" s="27">
        <f t="shared" ref="E70:E71" si="13">IF(C70=0,"N/A",+(C70-D70)/C70)</f>
        <v>0.15410711818614434</v>
      </c>
      <c r="F70" s="14">
        <v>4415.54</v>
      </c>
      <c r="G70" s="26">
        <v>327.34357499999999</v>
      </c>
      <c r="H70" s="14">
        <v>15401.706424999998</v>
      </c>
      <c r="I70" s="14">
        <v>2310.2559637499999</v>
      </c>
      <c r="J70" s="14">
        <v>0</v>
      </c>
    </row>
    <row r="71" spans="1:10" x14ac:dyDescent="0.25">
      <c r="A71" s="43"/>
      <c r="B71" s="10" t="s">
        <v>17</v>
      </c>
      <c r="C71" s="14">
        <v>130937.43</v>
      </c>
      <c r="D71" s="14">
        <v>110759.03999999999</v>
      </c>
      <c r="E71" s="27">
        <f t="shared" si="13"/>
        <v>0.15410711818614434</v>
      </c>
      <c r="F71" s="14">
        <v>4415.54</v>
      </c>
      <c r="G71" s="26">
        <v>327.34357499999999</v>
      </c>
      <c r="H71" s="14">
        <v>15401.706424999998</v>
      </c>
      <c r="I71" s="14">
        <v>2310.2559637499999</v>
      </c>
      <c r="J71" s="14">
        <v>0</v>
      </c>
    </row>
    <row r="72" spans="1:10" ht="5.25" customHeight="1" x14ac:dyDescent="0.25">
      <c r="A72" s="9"/>
      <c r="B72" s="9"/>
      <c r="C72" s="10"/>
      <c r="D72" s="10"/>
      <c r="E72" s="11"/>
      <c r="F72" s="10"/>
      <c r="G72" s="10"/>
      <c r="H72" s="10"/>
      <c r="I72" s="10"/>
      <c r="J72" s="10"/>
    </row>
    <row r="73" spans="1:10" x14ac:dyDescent="0.25">
      <c r="A73" s="48" t="s">
        <v>53</v>
      </c>
      <c r="B73" s="16">
        <f>+B66</f>
        <v>45474</v>
      </c>
      <c r="C73" s="19">
        <f>+C46+C48+C50+C54+C58+C60+C66+C62+C68+C64+C52+C56+C70+C44</f>
        <v>324900679.55999994</v>
      </c>
      <c r="D73" s="19">
        <f>+D46+D48+D50+D54+D58+D60+D66+D62+D68+D64+D52+D56+D70+D44</f>
        <v>282407010.32999992</v>
      </c>
      <c r="E73" s="11">
        <f>IF(C73=0,"N/A",+(C73-D73)/C73)</f>
        <v>0.1307897209927277</v>
      </c>
      <c r="F73" s="19">
        <f t="shared" ref="F73:J74" si="14">+F46+F48+F50+F54+F58+F60+F66+F62+F68+F64+F52+F56+F70+F44</f>
        <v>1004098.28</v>
      </c>
      <c r="G73" s="19">
        <f t="shared" si="14"/>
        <v>785953.99910000002</v>
      </c>
      <c r="H73" s="19">
        <f t="shared" si="14"/>
        <v>40689197.710900009</v>
      </c>
      <c r="I73" s="19">
        <f t="shared" si="14"/>
        <v>6103379.6566350004</v>
      </c>
      <c r="J73" s="19">
        <f t="shared" si="14"/>
        <v>0</v>
      </c>
    </row>
    <row r="74" spans="1:10" x14ac:dyDescent="0.25">
      <c r="A74" s="48"/>
      <c r="B74" s="17" t="str">
        <f>+B67</f>
        <v>FYTD</v>
      </c>
      <c r="C74" s="19">
        <f>+C47+C49+C51+C55+C59+C61+C67+C63+C69+C65+C53+C57+C71+C45</f>
        <v>324900679.55999994</v>
      </c>
      <c r="D74" s="19">
        <f>+D47+D49+D51+D55+D59+D61+D67+D63+D69+D65+D53+D57+D71+D45</f>
        <v>282407010.32999992</v>
      </c>
      <c r="E74" s="11">
        <f>IF(C74=0,"N/A",+(C74-D74)/C74)</f>
        <v>0.1307897209927277</v>
      </c>
      <c r="F74" s="19">
        <f t="shared" si="14"/>
        <v>1004098.28</v>
      </c>
      <c r="G74" s="19">
        <f t="shared" si="14"/>
        <v>785953.99910000002</v>
      </c>
      <c r="H74" s="19">
        <f t="shared" si="14"/>
        <v>40689197.710900009</v>
      </c>
      <c r="I74" s="19">
        <f t="shared" si="14"/>
        <v>6103379.6566350004</v>
      </c>
      <c r="J74" s="19">
        <f t="shared" si="14"/>
        <v>0</v>
      </c>
    </row>
    <row r="75" spans="1:10" x14ac:dyDescent="0.25">
      <c r="A75" s="4" t="s">
        <v>75</v>
      </c>
      <c r="I75" s="12"/>
    </row>
    <row r="76" spans="1:10" x14ac:dyDescent="0.25">
      <c r="A76" s="4"/>
      <c r="I76" s="12"/>
    </row>
    <row r="77" spans="1:10" x14ac:dyDescent="0.25">
      <c r="A77" s="4"/>
      <c r="I77" s="12"/>
    </row>
    <row r="78" spans="1:10" x14ac:dyDescent="0.25">
      <c r="A78" s="4"/>
      <c r="I78" s="12"/>
    </row>
    <row r="80" spans="1:10" ht="23.25" x14ac:dyDescent="0.35">
      <c r="A80" s="45" t="s">
        <v>29</v>
      </c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23.25" x14ac:dyDescent="0.35">
      <c r="A81" s="45">
        <f>+A2</f>
        <v>45474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6" t="s">
        <v>2</v>
      </c>
      <c r="B82" s="17" t="s">
        <v>3</v>
      </c>
      <c r="C82" s="18"/>
      <c r="D82" s="18"/>
      <c r="E82" s="18"/>
      <c r="F82" s="18" t="s">
        <v>20</v>
      </c>
      <c r="G82" s="18" t="s">
        <v>19</v>
      </c>
      <c r="H82" s="18"/>
      <c r="I82" s="18" t="s">
        <v>18</v>
      </c>
      <c r="J82" s="18" t="s">
        <v>10</v>
      </c>
    </row>
    <row r="83" spans="1:10" x14ac:dyDescent="0.25">
      <c r="A83" s="47"/>
      <c r="B83" s="17" t="s">
        <v>17</v>
      </c>
      <c r="C83" s="33" t="s">
        <v>6</v>
      </c>
      <c r="D83" s="33" t="s">
        <v>0</v>
      </c>
      <c r="E83" s="33" t="s">
        <v>7</v>
      </c>
      <c r="F83" s="33" t="s">
        <v>23</v>
      </c>
      <c r="G83" s="33" t="s">
        <v>32</v>
      </c>
      <c r="H83" s="33" t="s">
        <v>1</v>
      </c>
      <c r="I83" s="33" t="s">
        <v>21</v>
      </c>
      <c r="J83" s="33" t="s">
        <v>22</v>
      </c>
    </row>
    <row r="84" spans="1:10" x14ac:dyDescent="0.25">
      <c r="A84" s="48" t="s">
        <v>30</v>
      </c>
      <c r="B84" s="16">
        <f>+B73</f>
        <v>45474</v>
      </c>
      <c r="C84" s="19">
        <f>+C73+C33</f>
        <v>333269669.48999995</v>
      </c>
      <c r="D84" s="19">
        <f>+D73+D33</f>
        <v>289504689.70999992</v>
      </c>
      <c r="E84" s="11">
        <f t="shared" ref="E84:E85" si="15">+(C84-D84)/C84</f>
        <v>0.1313200203516067</v>
      </c>
      <c r="F84" s="19">
        <f t="shared" ref="F84:J85" si="16">+F73+F33</f>
        <v>1005298.28</v>
      </c>
      <c r="G84" s="19">
        <f t="shared" si="16"/>
        <v>806357.77392499999</v>
      </c>
      <c r="H84" s="19">
        <f t="shared" si="16"/>
        <v>41693708.616075009</v>
      </c>
      <c r="I84" s="19">
        <f t="shared" si="16"/>
        <v>6254056.2924112501</v>
      </c>
      <c r="J84" s="19">
        <f t="shared" si="16"/>
        <v>88954.939999999973</v>
      </c>
    </row>
    <row r="85" spans="1:10" x14ac:dyDescent="0.25">
      <c r="A85" s="48"/>
      <c r="B85" s="16" t="str">
        <f>+B74</f>
        <v>FYTD</v>
      </c>
      <c r="C85" s="19">
        <f>+C74+C34</f>
        <v>333269669.48999995</v>
      </c>
      <c r="D85" s="19">
        <f>+D74+D34</f>
        <v>289504689.70999992</v>
      </c>
      <c r="E85" s="11">
        <f t="shared" si="15"/>
        <v>0.1313200203516067</v>
      </c>
      <c r="F85" s="19">
        <f t="shared" si="16"/>
        <v>1005298.28</v>
      </c>
      <c r="G85" s="19">
        <f t="shared" si="16"/>
        <v>806357.77392499999</v>
      </c>
      <c r="H85" s="19">
        <f t="shared" si="16"/>
        <v>41693708.616075009</v>
      </c>
      <c r="I85" s="19">
        <f t="shared" si="16"/>
        <v>6254056.2924112501</v>
      </c>
      <c r="J85" s="19">
        <f t="shared" si="16"/>
        <v>88954.939999999973</v>
      </c>
    </row>
    <row r="86" spans="1:10" x14ac:dyDescent="0.25">
      <c r="A86" s="49" t="s">
        <v>75</v>
      </c>
      <c r="B86" s="49"/>
      <c r="C86" s="49"/>
      <c r="D86" s="49"/>
      <c r="E86" s="49"/>
      <c r="F86" s="49"/>
      <c r="G86" s="49"/>
      <c r="H86" s="49"/>
      <c r="I86" s="49"/>
      <c r="J86" s="49"/>
    </row>
    <row r="87" spans="1:1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52" t="s">
        <v>9</v>
      </c>
      <c r="B88" s="52"/>
      <c r="C88" s="52"/>
      <c r="D88" s="52"/>
      <c r="E88" s="52"/>
      <c r="F88" s="52"/>
      <c r="G88" s="52"/>
      <c r="H88" s="52"/>
      <c r="I88" s="52"/>
      <c r="J88" s="52"/>
    </row>
    <row r="89" spans="1:10" ht="29.25" customHeight="1" x14ac:dyDescent="0.25">
      <c r="A89" s="52" t="s">
        <v>12</v>
      </c>
      <c r="B89" s="52"/>
      <c r="C89" s="52"/>
      <c r="D89" s="52"/>
      <c r="E89" s="52"/>
      <c r="F89" s="52"/>
      <c r="G89" s="52"/>
      <c r="H89" s="52"/>
      <c r="I89" s="52"/>
      <c r="J89" s="52"/>
    </row>
    <row r="90" spans="1:10" x14ac:dyDescent="0.25">
      <c r="A90" s="53" t="s">
        <v>33</v>
      </c>
      <c r="B90" s="54"/>
      <c r="C90" s="54"/>
      <c r="D90" s="54"/>
      <c r="E90" s="54"/>
      <c r="F90" s="54"/>
      <c r="G90" s="54"/>
      <c r="H90" s="54"/>
      <c r="I90" s="54"/>
      <c r="J90" s="54"/>
    </row>
    <row r="91" spans="1:10" ht="29.25" customHeight="1" x14ac:dyDescent="0.25">
      <c r="A91" s="52" t="s">
        <v>34</v>
      </c>
      <c r="B91" s="52"/>
      <c r="C91" s="52"/>
      <c r="D91" s="52"/>
      <c r="E91" s="52"/>
      <c r="F91" s="52"/>
      <c r="G91" s="52"/>
      <c r="H91" s="52"/>
      <c r="I91" s="52"/>
      <c r="J91" s="52"/>
    </row>
    <row r="92" spans="1:10" x14ac:dyDescent="0.25">
      <c r="A92" s="52" t="s">
        <v>8</v>
      </c>
      <c r="B92" s="52"/>
      <c r="C92" s="52"/>
      <c r="D92" s="52"/>
      <c r="E92" s="52"/>
      <c r="F92" s="52"/>
      <c r="G92" s="52"/>
      <c r="H92" s="52"/>
      <c r="I92" s="52"/>
      <c r="J92" s="52"/>
    </row>
    <row r="93" spans="1:10" x14ac:dyDescent="0.25">
      <c r="A93" s="52" t="s">
        <v>11</v>
      </c>
      <c r="B93" s="52"/>
      <c r="C93" s="52"/>
      <c r="D93" s="52"/>
      <c r="E93" s="52"/>
      <c r="F93" s="52"/>
      <c r="G93" s="52"/>
      <c r="H93" s="52"/>
      <c r="I93" s="52"/>
      <c r="J93" s="32"/>
    </row>
    <row r="94" spans="1:10" ht="15" customHeight="1" x14ac:dyDescent="0.25">
      <c r="A94" s="57" t="s">
        <v>74</v>
      </c>
      <c r="B94" s="57"/>
      <c r="C94" s="57"/>
      <c r="D94" s="57"/>
      <c r="E94" s="57"/>
      <c r="F94" s="57"/>
      <c r="G94" s="57"/>
      <c r="H94" s="57"/>
      <c r="I94" s="57"/>
      <c r="J94" s="32"/>
    </row>
    <row r="95" spans="1:10" x14ac:dyDescent="0.25">
      <c r="A95" s="49" t="s">
        <v>31</v>
      </c>
      <c r="B95" s="49"/>
      <c r="C95" s="49"/>
      <c r="D95" s="49"/>
      <c r="E95" s="49"/>
      <c r="F95" s="49"/>
      <c r="G95" s="49"/>
      <c r="H95" s="49"/>
      <c r="I95" s="49"/>
      <c r="J95" s="49"/>
    </row>
    <row r="96" spans="1:1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</row>
    <row r="98" spans="1:10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</row>
  </sheetData>
  <mergeCells count="52">
    <mergeCell ref="A48:A49"/>
    <mergeCell ref="A84:A85"/>
    <mergeCell ref="A86:J86"/>
    <mergeCell ref="A54:A55"/>
    <mergeCell ref="A58:A59"/>
    <mergeCell ref="A60:A61"/>
    <mergeCell ref="A66:A67"/>
    <mergeCell ref="A73:A74"/>
    <mergeCell ref="A80:J80"/>
    <mergeCell ref="A62:A63"/>
    <mergeCell ref="A68:A69"/>
    <mergeCell ref="A82:A83"/>
    <mergeCell ref="A81:J81"/>
    <mergeCell ref="A52:A53"/>
    <mergeCell ref="A56:A57"/>
    <mergeCell ref="A98:J98"/>
    <mergeCell ref="A50:A51"/>
    <mergeCell ref="A97:J97"/>
    <mergeCell ref="A93:I93"/>
    <mergeCell ref="A95:J95"/>
    <mergeCell ref="A88:J88"/>
    <mergeCell ref="A89:J89"/>
    <mergeCell ref="A90:J90"/>
    <mergeCell ref="A91:J91"/>
    <mergeCell ref="A92:J92"/>
    <mergeCell ref="A70:A71"/>
    <mergeCell ref="A64:A65"/>
    <mergeCell ref="A94:I94"/>
    <mergeCell ref="A46:A47"/>
    <mergeCell ref="A1:J1"/>
    <mergeCell ref="A2:J2"/>
    <mergeCell ref="A3:J3"/>
    <mergeCell ref="A4:A5"/>
    <mergeCell ref="A6:A7"/>
    <mergeCell ref="A40:J40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44:A45"/>
    <mergeCell ref="A18:A19"/>
    <mergeCell ref="A20:A21"/>
    <mergeCell ref="A24:A25"/>
    <mergeCell ref="A22:A23"/>
    <mergeCell ref="A39:J39"/>
    <mergeCell ref="A41:J41"/>
    <mergeCell ref="A42:A4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9FBF-FB6A-4335-9AC7-272EB3FCF500}">
  <dimension ref="A2:J36"/>
  <sheetViews>
    <sheetView workbookViewId="0">
      <selection activeCell="I12" sqref="I12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44" t="s">
        <v>57</v>
      </c>
      <c r="B2" s="44"/>
      <c r="C2" s="44"/>
      <c r="D2" s="44"/>
      <c r="E2" s="44"/>
      <c r="F2" s="44"/>
      <c r="G2" s="44"/>
      <c r="H2" s="44"/>
      <c r="I2" s="7"/>
    </row>
    <row r="3" spans="1:10" ht="23.25" x14ac:dyDescent="0.35">
      <c r="A3" s="45">
        <v>45474</v>
      </c>
      <c r="B3" s="45"/>
      <c r="C3" s="45"/>
      <c r="D3" s="45"/>
      <c r="E3" s="45"/>
      <c r="F3" s="45"/>
      <c r="G3" s="45"/>
      <c r="H3" s="45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58</v>
      </c>
      <c r="D5" s="34" t="s">
        <v>59</v>
      </c>
      <c r="E5" s="34" t="s">
        <v>60</v>
      </c>
      <c r="F5" s="35" t="s">
        <v>61</v>
      </c>
      <c r="G5" s="35" t="s">
        <v>7</v>
      </c>
    </row>
    <row r="6" spans="1:10" x14ac:dyDescent="0.25">
      <c r="A6" s="1" t="s">
        <v>62</v>
      </c>
      <c r="C6" s="36">
        <v>4761359.1599999992</v>
      </c>
      <c r="D6" s="2">
        <f>+IF(C6=0,"N/A",C6/C$18)</f>
        <v>1.4286806144536207E-2</v>
      </c>
      <c r="E6" s="36">
        <v>4013312.0300000007</v>
      </c>
      <c r="F6" s="36">
        <v>748047.12999999849</v>
      </c>
      <c r="G6" s="2">
        <f>+IF(C6=0,"N/A",F6/C6)</f>
        <v>0.15710789815738216</v>
      </c>
    </row>
    <row r="7" spans="1:10" x14ac:dyDescent="0.25">
      <c r="A7" s="1" t="s">
        <v>63</v>
      </c>
      <c r="C7" s="36">
        <v>36701.509999999995</v>
      </c>
      <c r="D7" s="2">
        <f t="shared" ref="D7:D17" si="0">+IF(C7=0,"N/A",C7/C$18)</f>
        <v>1.1012556309273613E-4</v>
      </c>
      <c r="E7" s="36">
        <v>67213.700000000012</v>
      </c>
      <c r="F7" s="36">
        <v>-30512.190000000017</v>
      </c>
      <c r="G7" s="2">
        <f t="shared" ref="G7:G18" si="1">+IF(C7=0,"N/A",F7/C7)</f>
        <v>-0.83136061704273256</v>
      </c>
    </row>
    <row r="8" spans="1:10" x14ac:dyDescent="0.25">
      <c r="A8" s="1" t="s">
        <v>64</v>
      </c>
      <c r="C8" s="36">
        <v>166831.41999999998</v>
      </c>
      <c r="D8" s="2">
        <f t="shared" si="0"/>
        <v>5.0058986862014019E-4</v>
      </c>
      <c r="E8" s="36">
        <v>145604.62</v>
      </c>
      <c r="F8" s="36">
        <v>21226.799999999988</v>
      </c>
      <c r="G8" s="2">
        <f t="shared" si="1"/>
        <v>0.12723502563246175</v>
      </c>
    </row>
    <row r="9" spans="1:10" x14ac:dyDescent="0.25">
      <c r="A9" s="1" t="s">
        <v>65</v>
      </c>
      <c r="C9" s="36">
        <v>8367.119999999999</v>
      </c>
      <c r="D9" s="2">
        <f t="shared" si="0"/>
        <v>2.5106155072761157E-5</v>
      </c>
      <c r="E9" s="36">
        <v>8719.7800000000007</v>
      </c>
      <c r="F9" s="36">
        <v>-352.66000000000167</v>
      </c>
      <c r="G9" s="2">
        <f t="shared" si="1"/>
        <v>-4.2148313876220457E-2</v>
      </c>
    </row>
    <row r="10" spans="1:10" x14ac:dyDescent="0.25">
      <c r="A10" s="1" t="s">
        <v>66</v>
      </c>
      <c r="C10" s="36">
        <v>134492.13</v>
      </c>
      <c r="D10" s="2">
        <f t="shared" si="0"/>
        <v>4.0355346545118911E-4</v>
      </c>
      <c r="E10" s="36">
        <v>7141.33</v>
      </c>
      <c r="F10" s="36">
        <v>127350.8</v>
      </c>
      <c r="G10" s="2">
        <f t="shared" si="1"/>
        <v>0.94690150271246354</v>
      </c>
    </row>
    <row r="11" spans="1:10" x14ac:dyDescent="0.25">
      <c r="A11" s="1" t="s">
        <v>67</v>
      </c>
      <c r="C11" s="36">
        <v>85072888.670000002</v>
      </c>
      <c r="D11" s="2">
        <f t="shared" si="0"/>
        <v>0.2552674200246639</v>
      </c>
      <c r="E11" s="36">
        <v>77181203.299999982</v>
      </c>
      <c r="F11" s="36">
        <v>7891685.3700000197</v>
      </c>
      <c r="G11" s="2">
        <f t="shared" si="1"/>
        <v>9.2763811049276543E-2</v>
      </c>
    </row>
    <row r="12" spans="1:10" x14ac:dyDescent="0.25">
      <c r="A12" s="1" t="s">
        <v>68</v>
      </c>
      <c r="C12" s="36">
        <v>40873465.959999993</v>
      </c>
      <c r="D12" s="2">
        <f t="shared" si="0"/>
        <v>0.12264382185901294</v>
      </c>
      <c r="E12" s="36">
        <v>38294092.559999995</v>
      </c>
      <c r="F12" s="36">
        <v>2579373.3999999985</v>
      </c>
      <c r="G12" s="2">
        <f t="shared" si="1"/>
        <v>6.3106304772985275E-2</v>
      </c>
    </row>
    <row r="13" spans="1:10" x14ac:dyDescent="0.25">
      <c r="A13" s="1" t="s">
        <v>69</v>
      </c>
      <c r="C13" s="36">
        <v>762739.11999999976</v>
      </c>
      <c r="D13" s="2">
        <f t="shared" si="0"/>
        <v>2.2886544745123025E-3</v>
      </c>
      <c r="E13" s="36">
        <v>441102.55000000005</v>
      </c>
      <c r="F13" s="36">
        <v>321636.56999999972</v>
      </c>
      <c r="G13" s="2">
        <f t="shared" si="1"/>
        <v>0.4216862116630386</v>
      </c>
    </row>
    <row r="14" spans="1:10" x14ac:dyDescent="0.25">
      <c r="A14" s="1" t="s">
        <v>70</v>
      </c>
      <c r="C14" s="36">
        <v>22469511.779999997</v>
      </c>
      <c r="D14" s="2">
        <f t="shared" si="0"/>
        <v>6.74214122849814E-2</v>
      </c>
      <c r="E14" s="36">
        <v>21042047.970000003</v>
      </c>
      <c r="F14" s="36">
        <v>1427463.8099999949</v>
      </c>
      <c r="G14" s="2">
        <f t="shared" si="1"/>
        <v>6.352891971914465E-2</v>
      </c>
    </row>
    <row r="15" spans="1:10" x14ac:dyDescent="0.25">
      <c r="A15" s="1" t="s">
        <v>71</v>
      </c>
      <c r="C15" s="36">
        <v>37556058.099999964</v>
      </c>
      <c r="D15" s="2">
        <f t="shared" si="0"/>
        <v>0.11268969712161735</v>
      </c>
      <c r="E15" s="36">
        <v>35484008.740000017</v>
      </c>
      <c r="F15" s="36">
        <v>2072049.3599999472</v>
      </c>
      <c r="G15" s="2">
        <f t="shared" si="1"/>
        <v>5.5172173673891226E-2</v>
      </c>
    </row>
    <row r="16" spans="1:10" x14ac:dyDescent="0.25">
      <c r="A16" s="1" t="s">
        <v>72</v>
      </c>
      <c r="C16" s="36">
        <v>109297908.84999999</v>
      </c>
      <c r="D16" s="2">
        <f t="shared" si="0"/>
        <v>0.32795636356555352</v>
      </c>
      <c r="E16" s="36">
        <v>83262744.490000024</v>
      </c>
      <c r="F16" s="36">
        <v>26035164.35999997</v>
      </c>
      <c r="G16" s="2">
        <f t="shared" si="1"/>
        <v>0.23820368233879499</v>
      </c>
    </row>
    <row r="17" spans="1:8" x14ac:dyDescent="0.25">
      <c r="A17" s="1" t="s">
        <v>19</v>
      </c>
      <c r="C17" s="36">
        <v>32129345.540000126</v>
      </c>
      <c r="D17" s="2">
        <f t="shared" si="0"/>
        <v>9.6406449472885569E-2</v>
      </c>
      <c r="E17" s="36">
        <v>29557497.74999905</v>
      </c>
      <c r="F17" s="36">
        <v>2571847.7900010757</v>
      </c>
      <c r="G17" s="2">
        <f t="shared" si="1"/>
        <v>8.0046690860826844E-2</v>
      </c>
    </row>
    <row r="18" spans="1:8" ht="15.75" thickBot="1" x14ac:dyDescent="0.3">
      <c r="A18" s="37" t="s">
        <v>54</v>
      </c>
      <c r="C18" s="38">
        <f>SUM(C6:C17)</f>
        <v>333269669.36000007</v>
      </c>
      <c r="D18" s="39">
        <f>SUM(D6:D17)</f>
        <v>1</v>
      </c>
      <c r="E18" s="38">
        <f>SUM(E6:E17)</f>
        <v>289504688.8199991</v>
      </c>
      <c r="F18" s="38">
        <f t="shared" ref="F18" si="2">+C18-E18</f>
        <v>43764980.540000975</v>
      </c>
      <c r="G18" s="39">
        <f t="shared" si="1"/>
        <v>0.13132002268326962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5" t="s">
        <v>73</v>
      </c>
      <c r="B21" s="45"/>
      <c r="C21" s="45"/>
      <c r="D21" s="45"/>
      <c r="E21" s="45"/>
      <c r="F21" s="45"/>
      <c r="G21" s="45"/>
      <c r="H21" s="45"/>
    </row>
    <row r="22" spans="1:8" ht="30" x14ac:dyDescent="0.25">
      <c r="C22" s="34" t="s">
        <v>58</v>
      </c>
      <c r="D22" s="34" t="s">
        <v>59</v>
      </c>
      <c r="E22" s="34" t="s">
        <v>60</v>
      </c>
      <c r="F22" s="35" t="s">
        <v>61</v>
      </c>
      <c r="G22" s="35" t="s">
        <v>7</v>
      </c>
    </row>
    <row r="23" spans="1:8" x14ac:dyDescent="0.25">
      <c r="A23" s="1" t="s">
        <v>62</v>
      </c>
      <c r="C23" s="36">
        <v>4761359.1599999992</v>
      </c>
      <c r="D23" s="2">
        <f>+IF(C23=0,"N/A",C23/C$35)</f>
        <v>1.4286806144536207E-2</v>
      </c>
      <c r="E23" s="36">
        <v>4013312.0300000007</v>
      </c>
      <c r="F23" s="36">
        <v>748047.12999999849</v>
      </c>
      <c r="G23" s="2">
        <f>+IF(C23=0,"N/A",F23/C23)</f>
        <v>0.15710789815738216</v>
      </c>
    </row>
    <row r="24" spans="1:8" x14ac:dyDescent="0.25">
      <c r="A24" s="1" t="s">
        <v>63</v>
      </c>
      <c r="C24" s="36">
        <v>36701.509999999995</v>
      </c>
      <c r="D24" s="2">
        <f t="shared" ref="D24:D34" si="3">+IF(C24=0,"N/A",C24/C$35)</f>
        <v>1.1012556309273613E-4</v>
      </c>
      <c r="E24" s="36">
        <v>67213.700000000012</v>
      </c>
      <c r="F24" s="36">
        <v>-30512.190000000017</v>
      </c>
      <c r="G24" s="2">
        <f t="shared" ref="G24:G35" si="4">+IF(C24=0,"N/A",F24/C24)</f>
        <v>-0.83136061704273256</v>
      </c>
    </row>
    <row r="25" spans="1:8" x14ac:dyDescent="0.25">
      <c r="A25" s="1" t="s">
        <v>64</v>
      </c>
      <c r="C25" s="36">
        <v>166831.41999999998</v>
      </c>
      <c r="D25" s="2">
        <f t="shared" si="3"/>
        <v>5.0058986862014019E-4</v>
      </c>
      <c r="E25" s="36">
        <v>145604.62</v>
      </c>
      <c r="F25" s="36">
        <v>21226.799999999988</v>
      </c>
      <c r="G25" s="2">
        <f t="shared" si="4"/>
        <v>0.12723502563246175</v>
      </c>
    </row>
    <row r="26" spans="1:8" x14ac:dyDescent="0.25">
      <c r="A26" s="1" t="s">
        <v>65</v>
      </c>
      <c r="C26" s="36">
        <v>8367.119999999999</v>
      </c>
      <c r="D26" s="2">
        <f t="shared" si="3"/>
        <v>2.5106155072761157E-5</v>
      </c>
      <c r="E26" s="36">
        <v>8719.7800000000007</v>
      </c>
      <c r="F26" s="36">
        <v>-352.66000000000167</v>
      </c>
      <c r="G26" s="2">
        <f t="shared" si="4"/>
        <v>-4.2148313876220457E-2</v>
      </c>
    </row>
    <row r="27" spans="1:8" x14ac:dyDescent="0.25">
      <c r="A27" s="1" t="s">
        <v>66</v>
      </c>
      <c r="C27" s="36">
        <v>134492.13</v>
      </c>
      <c r="D27" s="2">
        <f t="shared" si="3"/>
        <v>4.0355346545118911E-4</v>
      </c>
      <c r="E27" s="36">
        <v>7141.33</v>
      </c>
      <c r="F27" s="36">
        <v>127350.8</v>
      </c>
      <c r="G27" s="2">
        <f t="shared" si="4"/>
        <v>0.94690150271246354</v>
      </c>
    </row>
    <row r="28" spans="1:8" x14ac:dyDescent="0.25">
      <c r="A28" s="1" t="s">
        <v>67</v>
      </c>
      <c r="C28" s="36">
        <v>85072888.670000002</v>
      </c>
      <c r="D28" s="2">
        <f t="shared" si="3"/>
        <v>0.2552674200246639</v>
      </c>
      <c r="E28" s="36">
        <v>77181203.299999982</v>
      </c>
      <c r="F28" s="36">
        <v>7891685.3700000197</v>
      </c>
      <c r="G28" s="2">
        <f t="shared" si="4"/>
        <v>9.2763811049276543E-2</v>
      </c>
    </row>
    <row r="29" spans="1:8" x14ac:dyDescent="0.25">
      <c r="A29" s="1" t="s">
        <v>68</v>
      </c>
      <c r="C29" s="36">
        <v>40873465.959999993</v>
      </c>
      <c r="D29" s="2">
        <f t="shared" si="3"/>
        <v>0.12264382185901294</v>
      </c>
      <c r="E29" s="36">
        <v>38294092.559999995</v>
      </c>
      <c r="F29" s="36">
        <v>2579373.3999999985</v>
      </c>
      <c r="G29" s="2">
        <f t="shared" si="4"/>
        <v>6.3106304772985275E-2</v>
      </c>
    </row>
    <row r="30" spans="1:8" x14ac:dyDescent="0.25">
      <c r="A30" s="1" t="s">
        <v>69</v>
      </c>
      <c r="C30" s="36">
        <v>762739.11999999976</v>
      </c>
      <c r="D30" s="2">
        <f t="shared" si="3"/>
        <v>2.2886544745123025E-3</v>
      </c>
      <c r="E30" s="36">
        <v>441102.55000000005</v>
      </c>
      <c r="F30" s="36">
        <v>321636.56999999972</v>
      </c>
      <c r="G30" s="2">
        <f t="shared" si="4"/>
        <v>0.4216862116630386</v>
      </c>
    </row>
    <row r="31" spans="1:8" x14ac:dyDescent="0.25">
      <c r="A31" s="1" t="s">
        <v>70</v>
      </c>
      <c r="C31" s="36">
        <v>22469511.779999997</v>
      </c>
      <c r="D31" s="2">
        <f t="shared" si="3"/>
        <v>6.74214122849814E-2</v>
      </c>
      <c r="E31" s="36">
        <v>21042047.970000003</v>
      </c>
      <c r="F31" s="36">
        <v>1427463.8099999949</v>
      </c>
      <c r="G31" s="2">
        <f t="shared" si="4"/>
        <v>6.352891971914465E-2</v>
      </c>
    </row>
    <row r="32" spans="1:8" x14ac:dyDescent="0.25">
      <c r="A32" s="1" t="s">
        <v>71</v>
      </c>
      <c r="C32" s="36">
        <v>37556058.099999964</v>
      </c>
      <c r="D32" s="2">
        <f t="shared" si="3"/>
        <v>0.11268969712161735</v>
      </c>
      <c r="E32" s="36">
        <v>35484008.740000017</v>
      </c>
      <c r="F32" s="36">
        <v>2072049.3599999472</v>
      </c>
      <c r="G32" s="2">
        <f t="shared" si="4"/>
        <v>5.5172173673891226E-2</v>
      </c>
    </row>
    <row r="33" spans="1:7" x14ac:dyDescent="0.25">
      <c r="A33" s="1" t="s">
        <v>72</v>
      </c>
      <c r="C33" s="36">
        <v>109297908.84999999</v>
      </c>
      <c r="D33" s="2">
        <f t="shared" si="3"/>
        <v>0.32795636356555352</v>
      </c>
      <c r="E33" s="36">
        <v>83262744.490000024</v>
      </c>
      <c r="F33" s="36">
        <v>26035164.35999997</v>
      </c>
      <c r="G33" s="2">
        <f t="shared" si="4"/>
        <v>0.23820368233879499</v>
      </c>
    </row>
    <row r="34" spans="1:7" x14ac:dyDescent="0.25">
      <c r="A34" s="1" t="s">
        <v>19</v>
      </c>
      <c r="C34" s="36">
        <v>32129345.540000126</v>
      </c>
      <c r="D34" s="2">
        <f t="shared" si="3"/>
        <v>9.6406449472885569E-2</v>
      </c>
      <c r="E34" s="36">
        <v>29557497.74999905</v>
      </c>
      <c r="F34" s="36">
        <v>2571847.7900010757</v>
      </c>
      <c r="G34" s="2">
        <f t="shared" si="4"/>
        <v>8.0046690860826844E-2</v>
      </c>
    </row>
    <row r="35" spans="1:7" ht="15.75" thickBot="1" x14ac:dyDescent="0.3">
      <c r="A35" s="37" t="s">
        <v>54</v>
      </c>
      <c r="C35" s="38">
        <f>SUM(C23:C34)</f>
        <v>333269669.36000007</v>
      </c>
      <c r="D35" s="39">
        <f>SUM(D23:D34)</f>
        <v>1</v>
      </c>
      <c r="E35" s="38">
        <f>SUM(E23:E34)</f>
        <v>289504688.8199991</v>
      </c>
      <c r="F35" s="38">
        <f t="shared" ref="F35" si="5">+C35-E35</f>
        <v>43764980.540000975</v>
      </c>
      <c r="G35" s="39">
        <f t="shared" si="4"/>
        <v>0.13132002268326962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2024 SW Data</vt:lpstr>
      <vt:lpstr>Bets By Sport</vt:lpstr>
      <vt:lpstr>'July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2024-08-06T23:32:49Z</cp:lastPrinted>
  <dcterms:created xsi:type="dcterms:W3CDTF">2021-12-21T00:51:22Z</dcterms:created>
  <dcterms:modified xsi:type="dcterms:W3CDTF">2024-08-09T19:37:04Z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